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zetsro-my.sharepoint.com/personal/bneumann_inzet_cz/Documents/Plocha/"/>
    </mc:Choice>
  </mc:AlternateContent>
  <bookViews>
    <workbookView xWindow="28680" yWindow="-120" windowWidth="29040" windowHeight="15840" activeTab="2"/>
  </bookViews>
  <sheets>
    <sheet name="Rekapitulace stavby" sheetId="1" r:id="rId1"/>
    <sheet name="SO.00 - Odstranění provoz..." sheetId="2" r:id="rId2"/>
    <sheet name="SO.01-STAV - ČOV - staveb..." sheetId="3" r:id="rId3"/>
    <sheet name="SO.01-ELE - Stavební elek..." sheetId="4" r:id="rId4"/>
    <sheet name="SO.01-ZTI - Zdravotně tec..." sheetId="5" r:id="rId5"/>
    <sheet name="SO.02 - Čerpací stanice" sheetId="6" r:id="rId6"/>
    <sheet name="SO.03 - Retenční nádrž" sheetId="7" r:id="rId7"/>
    <sheet name="SO.04 - Kanalizační síť v..." sheetId="8" r:id="rId8"/>
    <sheet name="SO.05 - Areálový vodovod ČOV" sheetId="9" r:id="rId9"/>
    <sheet name="SO.06 - Elektropřípojka" sheetId="10" r:id="rId10"/>
    <sheet name="SO.07 - Zpevněné plochy" sheetId="11" r:id="rId11"/>
    <sheet name="SO.08 - Oplocení" sheetId="12" r:id="rId12"/>
    <sheet name="PS.01 - Technologie ČOV, ..." sheetId="13" r:id="rId13"/>
    <sheet name="PS.02 - Technologická ele..." sheetId="14" r:id="rId14"/>
    <sheet name="OST - Ostatní a vedlejší ..." sheetId="15" r:id="rId15"/>
    <sheet name="List16" sheetId="16" r:id="rId16"/>
  </sheets>
  <externalReferences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35" i="15" l="1"/>
  <c r="BI135" i="15"/>
  <c r="BH135" i="15"/>
  <c r="BG135" i="15"/>
  <c r="BF135" i="15"/>
  <c r="T135" i="15"/>
  <c r="R135" i="15"/>
  <c r="P135" i="15"/>
  <c r="J135" i="15"/>
  <c r="BE135" i="15" s="1"/>
  <c r="BK134" i="15"/>
  <c r="BI134" i="15"/>
  <c r="BH134" i="15"/>
  <c r="BG134" i="15"/>
  <c r="BF134" i="15"/>
  <c r="T134" i="15"/>
  <c r="R134" i="15"/>
  <c r="P134" i="15"/>
  <c r="J134" i="15"/>
  <c r="BE134" i="15" s="1"/>
  <c r="BK133" i="15"/>
  <c r="BI133" i="15"/>
  <c r="BH133" i="15"/>
  <c r="BG133" i="15"/>
  <c r="BF133" i="15"/>
  <c r="T133" i="15"/>
  <c r="R133" i="15"/>
  <c r="P133" i="15"/>
  <c r="P130" i="15" s="1"/>
  <c r="J133" i="15"/>
  <c r="BE133" i="15" s="1"/>
  <c r="BK132" i="15"/>
  <c r="BI132" i="15"/>
  <c r="BH132" i="15"/>
  <c r="BG132" i="15"/>
  <c r="BF132" i="15"/>
  <c r="T132" i="15"/>
  <c r="R132" i="15"/>
  <c r="P132" i="15"/>
  <c r="J132" i="15"/>
  <c r="BE132" i="15" s="1"/>
  <c r="BK131" i="15"/>
  <c r="BI131" i="15"/>
  <c r="BH131" i="15"/>
  <c r="BG131" i="15"/>
  <c r="BF131" i="15"/>
  <c r="BE131" i="15"/>
  <c r="T131" i="15"/>
  <c r="R131" i="15"/>
  <c r="P131" i="15"/>
  <c r="J131" i="15"/>
  <c r="BK129" i="15"/>
  <c r="BI129" i="15"/>
  <c r="BH129" i="15"/>
  <c r="BG129" i="15"/>
  <c r="BF129" i="15"/>
  <c r="BE129" i="15"/>
  <c r="T129" i="15"/>
  <c r="R129" i="15"/>
  <c r="P129" i="15"/>
  <c r="J129" i="15"/>
  <c r="BK128" i="15"/>
  <c r="BI128" i="15"/>
  <c r="BH128" i="15"/>
  <c r="BG128" i="15"/>
  <c r="BF128" i="15"/>
  <c r="T128" i="15"/>
  <c r="R128" i="15"/>
  <c r="P128" i="15"/>
  <c r="J128" i="15"/>
  <c r="BE128" i="15" s="1"/>
  <c r="BK127" i="15"/>
  <c r="BI127" i="15"/>
  <c r="BH127" i="15"/>
  <c r="BG127" i="15"/>
  <c r="BF127" i="15"/>
  <c r="T127" i="15"/>
  <c r="R127" i="15"/>
  <c r="P127" i="15"/>
  <c r="J127" i="15"/>
  <c r="BE127" i="15" s="1"/>
  <c r="BK126" i="15"/>
  <c r="BI126" i="15"/>
  <c r="BH126" i="15"/>
  <c r="BG126" i="15"/>
  <c r="BF126" i="15"/>
  <c r="BE126" i="15"/>
  <c r="T126" i="15"/>
  <c r="R126" i="15"/>
  <c r="P126" i="15"/>
  <c r="J126" i="15"/>
  <c r="BK125" i="15"/>
  <c r="BI125" i="15"/>
  <c r="BH125" i="15"/>
  <c r="BG125" i="15"/>
  <c r="BF125" i="15"/>
  <c r="BE125" i="15"/>
  <c r="T125" i="15"/>
  <c r="R125" i="15"/>
  <c r="P125" i="15"/>
  <c r="J125" i="15"/>
  <c r="BK124" i="15"/>
  <c r="BI124" i="15"/>
  <c r="BH124" i="15"/>
  <c r="BG124" i="15"/>
  <c r="BF124" i="15"/>
  <c r="T124" i="15"/>
  <c r="T121" i="15" s="1"/>
  <c r="R124" i="15"/>
  <c r="P124" i="15"/>
  <c r="J124" i="15"/>
  <c r="BE124" i="15" s="1"/>
  <c r="BK123" i="15"/>
  <c r="BK121" i="15" s="1"/>
  <c r="BI123" i="15"/>
  <c r="BH123" i="15"/>
  <c r="BG123" i="15"/>
  <c r="BF123" i="15"/>
  <c r="T123" i="15"/>
  <c r="R123" i="15"/>
  <c r="P123" i="15"/>
  <c r="J123" i="15"/>
  <c r="BE123" i="15" s="1"/>
  <c r="BK122" i="15"/>
  <c r="BI122" i="15"/>
  <c r="BH122" i="15"/>
  <c r="BG122" i="15"/>
  <c r="BF122" i="15"/>
  <c r="T122" i="15"/>
  <c r="R122" i="15"/>
  <c r="P122" i="15"/>
  <c r="J122" i="15"/>
  <c r="BE122" i="15" s="1"/>
  <c r="F116" i="15"/>
  <c r="J115" i="15"/>
  <c r="F115" i="15"/>
  <c r="F113" i="15"/>
  <c r="E111" i="15"/>
  <c r="J91" i="15"/>
  <c r="F91" i="15"/>
  <c r="F89" i="15"/>
  <c r="E87" i="15"/>
  <c r="J37" i="15"/>
  <c r="J36" i="15"/>
  <c r="J35" i="15"/>
  <c r="J92" i="15" s="1"/>
  <c r="F92" i="15" s="1"/>
  <c r="J113" i="15" s="1"/>
  <c r="E85" i="15" s="1"/>
  <c r="BK149" i="14"/>
  <c r="BI149" i="14"/>
  <c r="BH149" i="14"/>
  <c r="BG149" i="14"/>
  <c r="BF149" i="14"/>
  <c r="T149" i="14"/>
  <c r="R149" i="14"/>
  <c r="P149" i="14"/>
  <c r="J149" i="14"/>
  <c r="BE149" i="14" s="1"/>
  <c r="BK148" i="14"/>
  <c r="BI148" i="14"/>
  <c r="BH148" i="14"/>
  <c r="BG148" i="14"/>
  <c r="BF148" i="14"/>
  <c r="T148" i="14"/>
  <c r="R148" i="14"/>
  <c r="P148" i="14"/>
  <c r="J148" i="14"/>
  <c r="BE148" i="14" s="1"/>
  <c r="BK147" i="14"/>
  <c r="BI147" i="14"/>
  <c r="BH147" i="14"/>
  <c r="BG147" i="14"/>
  <c r="BF147" i="14"/>
  <c r="T147" i="14"/>
  <c r="R147" i="14"/>
  <c r="P147" i="14"/>
  <c r="J147" i="14"/>
  <c r="BE147" i="14" s="1"/>
  <c r="BK146" i="14"/>
  <c r="BI146" i="14"/>
  <c r="BH146" i="14"/>
  <c r="BG146" i="14"/>
  <c r="BF146" i="14"/>
  <c r="T146" i="14"/>
  <c r="T144" i="14" s="1"/>
  <c r="R146" i="14"/>
  <c r="P146" i="14"/>
  <c r="J146" i="14"/>
  <c r="BE146" i="14" s="1"/>
  <c r="BK145" i="14"/>
  <c r="BI145" i="14"/>
  <c r="BH145" i="14"/>
  <c r="BG145" i="14"/>
  <c r="BF145" i="14"/>
  <c r="T145" i="14"/>
  <c r="R145" i="14"/>
  <c r="P145" i="14"/>
  <c r="J145" i="14"/>
  <c r="BE145" i="14" s="1"/>
  <c r="BK144" i="14"/>
  <c r="J144" i="14" s="1"/>
  <c r="J101" i="14" s="1"/>
  <c r="BK143" i="14"/>
  <c r="BI143" i="14"/>
  <c r="BH143" i="14"/>
  <c r="BG143" i="14"/>
  <c r="BF143" i="14"/>
  <c r="T143" i="14"/>
  <c r="R143" i="14"/>
  <c r="P143" i="14"/>
  <c r="J143" i="14"/>
  <c r="BE143" i="14" s="1"/>
  <c r="BK142" i="14"/>
  <c r="BI142" i="14"/>
  <c r="BH142" i="14"/>
  <c r="BG142" i="14"/>
  <c r="BF142" i="14"/>
  <c r="T142" i="14"/>
  <c r="R142" i="14"/>
  <c r="P142" i="14"/>
  <c r="P140" i="14" s="1"/>
  <c r="J142" i="14"/>
  <c r="BE142" i="14" s="1"/>
  <c r="BK141" i="14"/>
  <c r="BI141" i="14"/>
  <c r="BH141" i="14"/>
  <c r="BG141" i="14"/>
  <c r="BF141" i="14"/>
  <c r="T141" i="14"/>
  <c r="R141" i="14"/>
  <c r="R140" i="14" s="1"/>
  <c r="P141" i="14"/>
  <c r="J141" i="14"/>
  <c r="BE141" i="14" s="1"/>
  <c r="BK139" i="14"/>
  <c r="BI139" i="14"/>
  <c r="BH139" i="14"/>
  <c r="BG139" i="14"/>
  <c r="BF139" i="14"/>
  <c r="T139" i="14"/>
  <c r="R139" i="14"/>
  <c r="R137" i="14" s="1"/>
  <c r="P139" i="14"/>
  <c r="J139" i="14"/>
  <c r="BE139" i="14" s="1"/>
  <c r="BK138" i="14"/>
  <c r="BI138" i="14"/>
  <c r="BH138" i="14"/>
  <c r="BG138" i="14"/>
  <c r="BF138" i="14"/>
  <c r="T138" i="14"/>
  <c r="R138" i="14"/>
  <c r="P138" i="14"/>
  <c r="J138" i="14"/>
  <c r="BE138" i="14" s="1"/>
  <c r="P137" i="14"/>
  <c r="BK136" i="14"/>
  <c r="BI136" i="14"/>
  <c r="BH136" i="14"/>
  <c r="BG136" i="14"/>
  <c r="BF136" i="14"/>
  <c r="T136" i="14"/>
  <c r="T135" i="14" s="1"/>
  <c r="R136" i="14"/>
  <c r="R135" i="14" s="1"/>
  <c r="P136" i="14"/>
  <c r="J136" i="14"/>
  <c r="BE136" i="14" s="1"/>
  <c r="BK135" i="14"/>
  <c r="J135" i="14" s="1"/>
  <c r="J98" i="14" s="1"/>
  <c r="P135" i="14"/>
  <c r="BK134" i="14"/>
  <c r="BI134" i="14"/>
  <c r="BH134" i="14"/>
  <c r="BG134" i="14"/>
  <c r="BF134" i="14"/>
  <c r="T134" i="14"/>
  <c r="R134" i="14"/>
  <c r="P134" i="14"/>
  <c r="J134" i="14"/>
  <c r="BE134" i="14" s="1"/>
  <c r="BK133" i="14"/>
  <c r="BI133" i="14"/>
  <c r="BH133" i="14"/>
  <c r="BG133" i="14"/>
  <c r="BF133" i="14"/>
  <c r="BE133" i="14"/>
  <c r="T133" i="14"/>
  <c r="R133" i="14"/>
  <c r="P133" i="14"/>
  <c r="J133" i="14"/>
  <c r="BK132" i="14"/>
  <c r="BI132" i="14"/>
  <c r="BH132" i="14"/>
  <c r="BG132" i="14"/>
  <c r="BF132" i="14"/>
  <c r="T132" i="14"/>
  <c r="R132" i="14"/>
  <c r="P132" i="14"/>
  <c r="J132" i="14"/>
  <c r="BE132" i="14" s="1"/>
  <c r="BK131" i="14"/>
  <c r="BI131" i="14"/>
  <c r="BH131" i="14"/>
  <c r="BG131" i="14"/>
  <c r="BF131" i="14"/>
  <c r="T131" i="14"/>
  <c r="R131" i="14"/>
  <c r="P131" i="14"/>
  <c r="J131" i="14"/>
  <c r="BE131" i="14" s="1"/>
  <c r="BK130" i="14"/>
  <c r="BI130" i="14"/>
  <c r="BH130" i="14"/>
  <c r="BG130" i="14"/>
  <c r="BF130" i="14"/>
  <c r="T130" i="14"/>
  <c r="R130" i="14"/>
  <c r="P130" i="14"/>
  <c r="J130" i="14"/>
  <c r="BE130" i="14" s="1"/>
  <c r="BK129" i="14"/>
  <c r="BI129" i="14"/>
  <c r="BH129" i="14"/>
  <c r="BG129" i="14"/>
  <c r="BF129" i="14"/>
  <c r="T129" i="14"/>
  <c r="R129" i="14"/>
  <c r="P129" i="14"/>
  <c r="J129" i="14"/>
  <c r="BE129" i="14" s="1"/>
  <c r="BK128" i="14"/>
  <c r="BI128" i="14"/>
  <c r="BH128" i="14"/>
  <c r="BG128" i="14"/>
  <c r="BF128" i="14"/>
  <c r="T128" i="14"/>
  <c r="R128" i="14"/>
  <c r="P128" i="14"/>
  <c r="J128" i="14"/>
  <c r="BE128" i="14" s="1"/>
  <c r="BK127" i="14"/>
  <c r="BI127" i="14"/>
  <c r="BH127" i="14"/>
  <c r="BG127" i="14"/>
  <c r="BF127" i="14"/>
  <c r="T127" i="14"/>
  <c r="R127" i="14"/>
  <c r="P127" i="14"/>
  <c r="J127" i="14"/>
  <c r="BE127" i="14" s="1"/>
  <c r="BK126" i="14"/>
  <c r="BI126" i="14"/>
  <c r="BH126" i="14"/>
  <c r="BG126" i="14"/>
  <c r="BF126" i="14"/>
  <c r="T126" i="14"/>
  <c r="R126" i="14"/>
  <c r="P126" i="14"/>
  <c r="J126" i="14"/>
  <c r="BE126" i="14" s="1"/>
  <c r="BK125" i="14"/>
  <c r="BI125" i="14"/>
  <c r="BH125" i="14"/>
  <c r="BG125" i="14"/>
  <c r="BF125" i="14"/>
  <c r="T125" i="14"/>
  <c r="R125" i="14"/>
  <c r="P125" i="14"/>
  <c r="J125" i="14"/>
  <c r="BE125" i="14" s="1"/>
  <c r="BK124" i="14"/>
  <c r="BI124" i="14"/>
  <c r="BH124" i="14"/>
  <c r="BG124" i="14"/>
  <c r="BF124" i="14"/>
  <c r="T124" i="14"/>
  <c r="R124" i="14"/>
  <c r="P124" i="14"/>
  <c r="J124" i="14"/>
  <c r="BE124" i="14" s="1"/>
  <c r="BK123" i="14"/>
  <c r="BI123" i="14"/>
  <c r="BH123" i="14"/>
  <c r="BG123" i="14"/>
  <c r="BF123" i="14"/>
  <c r="T123" i="14"/>
  <c r="R123" i="14"/>
  <c r="P123" i="14"/>
  <c r="J123" i="14"/>
  <c r="BE123" i="14" s="1"/>
  <c r="J117" i="14"/>
  <c r="F117" i="14"/>
  <c r="J115" i="14"/>
  <c r="F115" i="14"/>
  <c r="E113" i="14"/>
  <c r="J91" i="14"/>
  <c r="F91" i="14"/>
  <c r="F89" i="14"/>
  <c r="E87" i="14"/>
  <c r="E85" i="14"/>
  <c r="J37" i="14"/>
  <c r="J36" i="14"/>
  <c r="J35" i="14"/>
  <c r="J92" i="14" s="1"/>
  <c r="F92" i="14" s="1"/>
  <c r="J89" i="14" s="1"/>
  <c r="E111" i="14" s="1"/>
  <c r="BK343" i="13"/>
  <c r="BI343" i="13"/>
  <c r="BH343" i="13"/>
  <c r="BG343" i="13"/>
  <c r="BF343" i="13"/>
  <c r="T343" i="13"/>
  <c r="R343" i="13"/>
  <c r="P343" i="13"/>
  <c r="J343" i="13"/>
  <c r="BE343" i="13" s="1"/>
  <c r="BK342" i="13"/>
  <c r="BI342" i="13"/>
  <c r="BH342" i="13"/>
  <c r="BG342" i="13"/>
  <c r="BF342" i="13"/>
  <c r="T342" i="13"/>
  <c r="R342" i="13"/>
  <c r="P342" i="13"/>
  <c r="J342" i="13"/>
  <c r="BE342" i="13" s="1"/>
  <c r="BK341" i="13"/>
  <c r="BI341" i="13"/>
  <c r="BH341" i="13"/>
  <c r="BG341" i="13"/>
  <c r="BF341" i="13"/>
  <c r="T341" i="13"/>
  <c r="R341" i="13"/>
  <c r="P341" i="13"/>
  <c r="J341" i="13"/>
  <c r="BE341" i="13" s="1"/>
  <c r="BK340" i="13"/>
  <c r="BI340" i="13"/>
  <c r="BH340" i="13"/>
  <c r="BG340" i="13"/>
  <c r="BF340" i="13"/>
  <c r="BE340" i="13"/>
  <c r="T340" i="13"/>
  <c r="R340" i="13"/>
  <c r="P340" i="13"/>
  <c r="J340" i="13"/>
  <c r="BK339" i="13"/>
  <c r="BI339" i="13"/>
  <c r="BH339" i="13"/>
  <c r="BG339" i="13"/>
  <c r="BF339" i="13"/>
  <c r="T339" i="13"/>
  <c r="R339" i="13"/>
  <c r="P339" i="13"/>
  <c r="J339" i="13"/>
  <c r="BE339" i="13" s="1"/>
  <c r="BK338" i="13"/>
  <c r="BI338" i="13"/>
  <c r="BH338" i="13"/>
  <c r="BG338" i="13"/>
  <c r="BF338" i="13"/>
  <c r="T338" i="13"/>
  <c r="R338" i="13"/>
  <c r="P338" i="13"/>
  <c r="J338" i="13"/>
  <c r="BE338" i="13" s="1"/>
  <c r="BK337" i="13"/>
  <c r="BI337" i="13"/>
  <c r="BH337" i="13"/>
  <c r="BG337" i="13"/>
  <c r="BF337" i="13"/>
  <c r="T337" i="13"/>
  <c r="R337" i="13"/>
  <c r="P337" i="13"/>
  <c r="J337" i="13"/>
  <c r="BE337" i="13" s="1"/>
  <c r="BK336" i="13"/>
  <c r="BI336" i="13"/>
  <c r="BH336" i="13"/>
  <c r="BG336" i="13"/>
  <c r="BF336" i="13"/>
  <c r="T336" i="13"/>
  <c r="R336" i="13"/>
  <c r="P336" i="13"/>
  <c r="J336" i="13"/>
  <c r="BE336" i="13" s="1"/>
  <c r="BK335" i="13"/>
  <c r="BI335" i="13"/>
  <c r="BH335" i="13"/>
  <c r="BG335" i="13"/>
  <c r="BF335" i="13"/>
  <c r="T335" i="13"/>
  <c r="R335" i="13"/>
  <c r="P335" i="13"/>
  <c r="J335" i="13"/>
  <c r="BE335" i="13" s="1"/>
  <c r="BK334" i="13"/>
  <c r="BI334" i="13"/>
  <c r="BH334" i="13"/>
  <c r="BG334" i="13"/>
  <c r="BF334" i="13"/>
  <c r="T334" i="13"/>
  <c r="R334" i="13"/>
  <c r="P334" i="13"/>
  <c r="J334" i="13"/>
  <c r="BE334" i="13" s="1"/>
  <c r="BK333" i="13"/>
  <c r="BI333" i="13"/>
  <c r="BH333" i="13"/>
  <c r="BG333" i="13"/>
  <c r="BF333" i="13"/>
  <c r="BE333" i="13"/>
  <c r="T333" i="13"/>
  <c r="R333" i="13"/>
  <c r="P333" i="13"/>
  <c r="J333" i="13"/>
  <c r="BK332" i="13"/>
  <c r="BI332" i="13"/>
  <c r="BH332" i="13"/>
  <c r="BG332" i="13"/>
  <c r="BF332" i="13"/>
  <c r="T332" i="13"/>
  <c r="R332" i="13"/>
  <c r="P332" i="13"/>
  <c r="J332" i="13"/>
  <c r="BE332" i="13" s="1"/>
  <c r="BK331" i="13"/>
  <c r="BI331" i="13"/>
  <c r="BH331" i="13"/>
  <c r="BG331" i="13"/>
  <c r="BF331" i="13"/>
  <c r="T331" i="13"/>
  <c r="R331" i="13"/>
  <c r="P331" i="13"/>
  <c r="J331" i="13"/>
  <c r="BE331" i="13" s="1"/>
  <c r="BK330" i="13"/>
  <c r="BI330" i="13"/>
  <c r="BH330" i="13"/>
  <c r="BG330" i="13"/>
  <c r="BF330" i="13"/>
  <c r="T330" i="13"/>
  <c r="R330" i="13"/>
  <c r="P330" i="13"/>
  <c r="J330" i="13"/>
  <c r="BE330" i="13" s="1"/>
  <c r="BK329" i="13"/>
  <c r="BI329" i="13"/>
  <c r="BH329" i="13"/>
  <c r="BG329" i="13"/>
  <c r="BF329" i="13"/>
  <c r="BE329" i="13"/>
  <c r="T329" i="13"/>
  <c r="R329" i="13"/>
  <c r="P329" i="13"/>
  <c r="J329" i="13"/>
  <c r="BK328" i="13"/>
  <c r="BI328" i="13"/>
  <c r="BH328" i="13"/>
  <c r="BG328" i="13"/>
  <c r="BF328" i="13"/>
  <c r="BE328" i="13"/>
  <c r="T328" i="13"/>
  <c r="R328" i="13"/>
  <c r="P328" i="13"/>
  <c r="P324" i="13" s="1"/>
  <c r="J328" i="13"/>
  <c r="BK327" i="13"/>
  <c r="BI327" i="13"/>
  <c r="BH327" i="13"/>
  <c r="BG327" i="13"/>
  <c r="BF327" i="13"/>
  <c r="T327" i="13"/>
  <c r="R327" i="13"/>
  <c r="P327" i="13"/>
  <c r="J327" i="13"/>
  <c r="BE327" i="13" s="1"/>
  <c r="BK326" i="13"/>
  <c r="BI326" i="13"/>
  <c r="BH326" i="13"/>
  <c r="BG326" i="13"/>
  <c r="BF326" i="13"/>
  <c r="T326" i="13"/>
  <c r="R326" i="13"/>
  <c r="P326" i="13"/>
  <c r="J326" i="13"/>
  <c r="BE326" i="13" s="1"/>
  <c r="BK325" i="13"/>
  <c r="BI325" i="13"/>
  <c r="BH325" i="13"/>
  <c r="BG325" i="13"/>
  <c r="BF325" i="13"/>
  <c r="T325" i="13"/>
  <c r="R325" i="13"/>
  <c r="P325" i="13"/>
  <c r="J325" i="13"/>
  <c r="BE325" i="13" s="1"/>
  <c r="BK323" i="13"/>
  <c r="BI323" i="13"/>
  <c r="BH323" i="13"/>
  <c r="BG323" i="13"/>
  <c r="BF323" i="13"/>
  <c r="BE323" i="13"/>
  <c r="T323" i="13"/>
  <c r="R323" i="13"/>
  <c r="P323" i="13"/>
  <c r="J323" i="13"/>
  <c r="BK322" i="13"/>
  <c r="BI322" i="13"/>
  <c r="BH322" i="13"/>
  <c r="BG322" i="13"/>
  <c r="BF322" i="13"/>
  <c r="T322" i="13"/>
  <c r="R322" i="13"/>
  <c r="P322" i="13"/>
  <c r="J322" i="13"/>
  <c r="BE322" i="13" s="1"/>
  <c r="BK321" i="13"/>
  <c r="BI321" i="13"/>
  <c r="BH321" i="13"/>
  <c r="BG321" i="13"/>
  <c r="BF321" i="13"/>
  <c r="T321" i="13"/>
  <c r="R321" i="13"/>
  <c r="P321" i="13"/>
  <c r="J321" i="13"/>
  <c r="BE321" i="13" s="1"/>
  <c r="BK320" i="13"/>
  <c r="BI320" i="13"/>
  <c r="BH320" i="13"/>
  <c r="BG320" i="13"/>
  <c r="BF320" i="13"/>
  <c r="BE320" i="13"/>
  <c r="T320" i="13"/>
  <c r="R320" i="13"/>
  <c r="P320" i="13"/>
  <c r="J320" i="13"/>
  <c r="BK319" i="13"/>
  <c r="BI319" i="13"/>
  <c r="BH319" i="13"/>
  <c r="BG319" i="13"/>
  <c r="BF319" i="13"/>
  <c r="BE319" i="13"/>
  <c r="T319" i="13"/>
  <c r="R319" i="13"/>
  <c r="P319" i="13"/>
  <c r="J319" i="13"/>
  <c r="BK318" i="13"/>
  <c r="BI318" i="13"/>
  <c r="BH318" i="13"/>
  <c r="BG318" i="13"/>
  <c r="BF318" i="13"/>
  <c r="T318" i="13"/>
  <c r="R318" i="13"/>
  <c r="P318" i="13"/>
  <c r="J318" i="13"/>
  <c r="BE318" i="13" s="1"/>
  <c r="BK317" i="13"/>
  <c r="BI317" i="13"/>
  <c r="BH317" i="13"/>
  <c r="BG317" i="13"/>
  <c r="BF317" i="13"/>
  <c r="T317" i="13"/>
  <c r="R317" i="13"/>
  <c r="P317" i="13"/>
  <c r="J317" i="13"/>
  <c r="BE317" i="13" s="1"/>
  <c r="BK316" i="13"/>
  <c r="BI316" i="13"/>
  <c r="BH316" i="13"/>
  <c r="BG316" i="13"/>
  <c r="BF316" i="13"/>
  <c r="T316" i="13"/>
  <c r="R316" i="13"/>
  <c r="P316" i="13"/>
  <c r="J316" i="13"/>
  <c r="BE316" i="13" s="1"/>
  <c r="BK315" i="13"/>
  <c r="BI315" i="13"/>
  <c r="BH315" i="13"/>
  <c r="BG315" i="13"/>
  <c r="BF315" i="13"/>
  <c r="BE315" i="13"/>
  <c r="T315" i="13"/>
  <c r="R315" i="13"/>
  <c r="P315" i="13"/>
  <c r="J315" i="13"/>
  <c r="BK314" i="13"/>
  <c r="BI314" i="13"/>
  <c r="BH314" i="13"/>
  <c r="BG314" i="13"/>
  <c r="BF314" i="13"/>
  <c r="T314" i="13"/>
  <c r="R314" i="13"/>
  <c r="P314" i="13"/>
  <c r="J314" i="13"/>
  <c r="BE314" i="13" s="1"/>
  <c r="BK313" i="13"/>
  <c r="BI313" i="13"/>
  <c r="BH313" i="13"/>
  <c r="BG313" i="13"/>
  <c r="BF313" i="13"/>
  <c r="T313" i="13"/>
  <c r="R313" i="13"/>
  <c r="P313" i="13"/>
  <c r="J313" i="13"/>
  <c r="BE313" i="13" s="1"/>
  <c r="BK312" i="13"/>
  <c r="BI312" i="13"/>
  <c r="BH312" i="13"/>
  <c r="BG312" i="13"/>
  <c r="BF312" i="13"/>
  <c r="T312" i="13"/>
  <c r="R312" i="13"/>
  <c r="P312" i="13"/>
  <c r="J312" i="13"/>
  <c r="BE312" i="13" s="1"/>
  <c r="BK311" i="13"/>
  <c r="BI311" i="13"/>
  <c r="BH311" i="13"/>
  <c r="BG311" i="13"/>
  <c r="BF311" i="13"/>
  <c r="T311" i="13"/>
  <c r="R311" i="13"/>
  <c r="P311" i="13"/>
  <c r="J311" i="13"/>
  <c r="BE311" i="13" s="1"/>
  <c r="BK310" i="13"/>
  <c r="BI310" i="13"/>
  <c r="BH310" i="13"/>
  <c r="BG310" i="13"/>
  <c r="BF310" i="13"/>
  <c r="T310" i="13"/>
  <c r="R310" i="13"/>
  <c r="P310" i="13"/>
  <c r="J310" i="13"/>
  <c r="BE310" i="13" s="1"/>
  <c r="BK309" i="13"/>
  <c r="BI309" i="13"/>
  <c r="BH309" i="13"/>
  <c r="BG309" i="13"/>
  <c r="BF309" i="13"/>
  <c r="T309" i="13"/>
  <c r="R309" i="13"/>
  <c r="P309" i="13"/>
  <c r="J309" i="13"/>
  <c r="BE309" i="13" s="1"/>
  <c r="BK308" i="13"/>
  <c r="BI308" i="13"/>
  <c r="BH308" i="13"/>
  <c r="BG308" i="13"/>
  <c r="BF308" i="13"/>
  <c r="BE308" i="13"/>
  <c r="T308" i="13"/>
  <c r="R308" i="13"/>
  <c r="P308" i="13"/>
  <c r="J308" i="13"/>
  <c r="BK307" i="13"/>
  <c r="BI307" i="13"/>
  <c r="BH307" i="13"/>
  <c r="BG307" i="13"/>
  <c r="BF307" i="13"/>
  <c r="T307" i="13"/>
  <c r="R307" i="13"/>
  <c r="P307" i="13"/>
  <c r="J307" i="13"/>
  <c r="BE307" i="13" s="1"/>
  <c r="BK306" i="13"/>
  <c r="BI306" i="13"/>
  <c r="BH306" i="13"/>
  <c r="BG306" i="13"/>
  <c r="BF306" i="13"/>
  <c r="T306" i="13"/>
  <c r="R306" i="13"/>
  <c r="P306" i="13"/>
  <c r="J306" i="13"/>
  <c r="BE306" i="13" s="1"/>
  <c r="BK305" i="13"/>
  <c r="BI305" i="13"/>
  <c r="BH305" i="13"/>
  <c r="BG305" i="13"/>
  <c r="BF305" i="13"/>
  <c r="T305" i="13"/>
  <c r="R305" i="13"/>
  <c r="P305" i="13"/>
  <c r="J305" i="13"/>
  <c r="BE305" i="13" s="1"/>
  <c r="BK304" i="13"/>
  <c r="BI304" i="13"/>
  <c r="BH304" i="13"/>
  <c r="BG304" i="13"/>
  <c r="BF304" i="13"/>
  <c r="T304" i="13"/>
  <c r="R304" i="13"/>
  <c r="P304" i="13"/>
  <c r="P303" i="13" s="1"/>
  <c r="J304" i="13"/>
  <c r="BE304" i="13" s="1"/>
  <c r="BK302" i="13"/>
  <c r="BI302" i="13"/>
  <c r="BH302" i="13"/>
  <c r="BG302" i="13"/>
  <c r="BF302" i="13"/>
  <c r="T302" i="13"/>
  <c r="R302" i="13"/>
  <c r="P302" i="13"/>
  <c r="J302" i="13"/>
  <c r="BE302" i="13" s="1"/>
  <c r="BK301" i="13"/>
  <c r="BI301" i="13"/>
  <c r="BH301" i="13"/>
  <c r="BG301" i="13"/>
  <c r="BF301" i="13"/>
  <c r="T301" i="13"/>
  <c r="R301" i="13"/>
  <c r="P301" i="13"/>
  <c r="J301" i="13"/>
  <c r="BE301" i="13" s="1"/>
  <c r="BK300" i="13"/>
  <c r="BI300" i="13"/>
  <c r="BH300" i="13"/>
  <c r="BG300" i="13"/>
  <c r="BF300" i="13"/>
  <c r="BE300" i="13"/>
  <c r="T300" i="13"/>
  <c r="R300" i="13"/>
  <c r="P300" i="13"/>
  <c r="J300" i="13"/>
  <c r="BK299" i="13"/>
  <c r="BI299" i="13"/>
  <c r="BH299" i="13"/>
  <c r="BG299" i="13"/>
  <c r="BF299" i="13"/>
  <c r="BE299" i="13"/>
  <c r="T299" i="13"/>
  <c r="R299" i="13"/>
  <c r="P299" i="13"/>
  <c r="J299" i="13"/>
  <c r="BK298" i="13"/>
  <c r="BI298" i="13"/>
  <c r="BH298" i="13"/>
  <c r="BG298" i="13"/>
  <c r="BF298" i="13"/>
  <c r="T298" i="13"/>
  <c r="R298" i="13"/>
  <c r="P298" i="13"/>
  <c r="J298" i="13"/>
  <c r="BE298" i="13" s="1"/>
  <c r="BK297" i="13"/>
  <c r="BI297" i="13"/>
  <c r="BH297" i="13"/>
  <c r="BG297" i="13"/>
  <c r="BF297" i="13"/>
  <c r="T297" i="13"/>
  <c r="R297" i="13"/>
  <c r="P297" i="13"/>
  <c r="J297" i="13"/>
  <c r="BE297" i="13" s="1"/>
  <c r="BK296" i="13"/>
  <c r="BI296" i="13"/>
  <c r="BH296" i="13"/>
  <c r="BG296" i="13"/>
  <c r="BF296" i="13"/>
  <c r="T296" i="13"/>
  <c r="R296" i="13"/>
  <c r="P296" i="13"/>
  <c r="J296" i="13"/>
  <c r="BE296" i="13" s="1"/>
  <c r="BK295" i="13"/>
  <c r="BI295" i="13"/>
  <c r="BH295" i="13"/>
  <c r="BG295" i="13"/>
  <c r="BF295" i="13"/>
  <c r="BE295" i="13"/>
  <c r="T295" i="13"/>
  <c r="R295" i="13"/>
  <c r="P295" i="13"/>
  <c r="J295" i="13"/>
  <c r="BK294" i="13"/>
  <c r="BK293" i="13" s="1"/>
  <c r="J293" i="13" s="1"/>
  <c r="J107" i="13" s="1"/>
  <c r="BI294" i="13"/>
  <c r="BH294" i="13"/>
  <c r="BG294" i="13"/>
  <c r="BF294" i="13"/>
  <c r="T294" i="13"/>
  <c r="R294" i="13"/>
  <c r="R293" i="13" s="1"/>
  <c r="P294" i="13"/>
  <c r="J294" i="13"/>
  <c r="BE294" i="13" s="1"/>
  <c r="BK292" i="13"/>
  <c r="BI292" i="13"/>
  <c r="BH292" i="13"/>
  <c r="BG292" i="13"/>
  <c r="BF292" i="13"/>
  <c r="T292" i="13"/>
  <c r="R292" i="13"/>
  <c r="P292" i="13"/>
  <c r="J292" i="13"/>
  <c r="BE292" i="13" s="1"/>
  <c r="BK291" i="13"/>
  <c r="BI291" i="13"/>
  <c r="BH291" i="13"/>
  <c r="BG291" i="13"/>
  <c r="BF291" i="13"/>
  <c r="T291" i="13"/>
  <c r="R291" i="13"/>
  <c r="P291" i="13"/>
  <c r="J291" i="13"/>
  <c r="BE291" i="13" s="1"/>
  <c r="BK290" i="13"/>
  <c r="BI290" i="13"/>
  <c r="BH290" i="13"/>
  <c r="BG290" i="13"/>
  <c r="BF290" i="13"/>
  <c r="T290" i="13"/>
  <c r="R290" i="13"/>
  <c r="P290" i="13"/>
  <c r="J290" i="13"/>
  <c r="BE290" i="13" s="1"/>
  <c r="BK289" i="13"/>
  <c r="BK287" i="13" s="1"/>
  <c r="J287" i="13" s="1"/>
  <c r="J106" i="13" s="1"/>
  <c r="BI289" i="13"/>
  <c r="BH289" i="13"/>
  <c r="BG289" i="13"/>
  <c r="BF289" i="13"/>
  <c r="T289" i="13"/>
  <c r="R289" i="13"/>
  <c r="P289" i="13"/>
  <c r="J289" i="13"/>
  <c r="BE289" i="13" s="1"/>
  <c r="BK288" i="13"/>
  <c r="BI288" i="13"/>
  <c r="BH288" i="13"/>
  <c r="BG288" i="13"/>
  <c r="BF288" i="13"/>
  <c r="T288" i="13"/>
  <c r="R288" i="13"/>
  <c r="P288" i="13"/>
  <c r="J288" i="13"/>
  <c r="BE288" i="13" s="1"/>
  <c r="BK286" i="13"/>
  <c r="BI286" i="13"/>
  <c r="BH286" i="13"/>
  <c r="BG286" i="13"/>
  <c r="BF286" i="13"/>
  <c r="T286" i="13"/>
  <c r="R286" i="13"/>
  <c r="P286" i="13"/>
  <c r="J286" i="13"/>
  <c r="BE286" i="13" s="1"/>
  <c r="BK285" i="13"/>
  <c r="BI285" i="13"/>
  <c r="BH285" i="13"/>
  <c r="BG285" i="13"/>
  <c r="BF285" i="13"/>
  <c r="T285" i="13"/>
  <c r="R285" i="13"/>
  <c r="P285" i="13"/>
  <c r="J285" i="13"/>
  <c r="BE285" i="13" s="1"/>
  <c r="BK284" i="13"/>
  <c r="BI284" i="13"/>
  <c r="BH284" i="13"/>
  <c r="BG284" i="13"/>
  <c r="BF284" i="13"/>
  <c r="T284" i="13"/>
  <c r="R284" i="13"/>
  <c r="P284" i="13"/>
  <c r="J284" i="13"/>
  <c r="BE284" i="13" s="1"/>
  <c r="BK283" i="13"/>
  <c r="BI283" i="13"/>
  <c r="BH283" i="13"/>
  <c r="BG283" i="13"/>
  <c r="BF283" i="13"/>
  <c r="BE283" i="13"/>
  <c r="T283" i="13"/>
  <c r="R283" i="13"/>
  <c r="P283" i="13"/>
  <c r="J283" i="13"/>
  <c r="BK282" i="13"/>
  <c r="BI282" i="13"/>
  <c r="BH282" i="13"/>
  <c r="BG282" i="13"/>
  <c r="BF282" i="13"/>
  <c r="T282" i="13"/>
  <c r="R282" i="13"/>
  <c r="P282" i="13"/>
  <c r="J282" i="13"/>
  <c r="BE282" i="13" s="1"/>
  <c r="BK281" i="13"/>
  <c r="BI281" i="13"/>
  <c r="BH281" i="13"/>
  <c r="BG281" i="13"/>
  <c r="BF281" i="13"/>
  <c r="T281" i="13"/>
  <c r="R281" i="13"/>
  <c r="P281" i="13"/>
  <c r="J281" i="13"/>
  <c r="BE281" i="13" s="1"/>
  <c r="BK280" i="13"/>
  <c r="BI280" i="13"/>
  <c r="BH280" i="13"/>
  <c r="BG280" i="13"/>
  <c r="BF280" i="13"/>
  <c r="T280" i="13"/>
  <c r="R280" i="13"/>
  <c r="P280" i="13"/>
  <c r="J280" i="13"/>
  <c r="BE280" i="13" s="1"/>
  <c r="BK279" i="13"/>
  <c r="BI279" i="13"/>
  <c r="BH279" i="13"/>
  <c r="BG279" i="13"/>
  <c r="BF279" i="13"/>
  <c r="T279" i="13"/>
  <c r="R279" i="13"/>
  <c r="P279" i="13"/>
  <c r="J279" i="13"/>
  <c r="BE279" i="13" s="1"/>
  <c r="BK278" i="13"/>
  <c r="BI278" i="13"/>
  <c r="BH278" i="13"/>
  <c r="BG278" i="13"/>
  <c r="BF278" i="13"/>
  <c r="BE278" i="13"/>
  <c r="T278" i="13"/>
  <c r="R278" i="13"/>
  <c r="P278" i="13"/>
  <c r="J278" i="13"/>
  <c r="BK277" i="13"/>
  <c r="BI277" i="13"/>
  <c r="BH277" i="13"/>
  <c r="BG277" i="13"/>
  <c r="BF277" i="13"/>
  <c r="T277" i="13"/>
  <c r="R277" i="13"/>
  <c r="P277" i="13"/>
  <c r="J277" i="13"/>
  <c r="BE277" i="13" s="1"/>
  <c r="BK276" i="13"/>
  <c r="BI276" i="13"/>
  <c r="BH276" i="13"/>
  <c r="BG276" i="13"/>
  <c r="BF276" i="13"/>
  <c r="T276" i="13"/>
  <c r="R276" i="13"/>
  <c r="P276" i="13"/>
  <c r="J276" i="13"/>
  <c r="BE276" i="13" s="1"/>
  <c r="BK275" i="13"/>
  <c r="BI275" i="13"/>
  <c r="BH275" i="13"/>
  <c r="BG275" i="13"/>
  <c r="BF275" i="13"/>
  <c r="T275" i="13"/>
  <c r="R275" i="13"/>
  <c r="P275" i="13"/>
  <c r="J275" i="13"/>
  <c r="BE275" i="13" s="1"/>
  <c r="BK274" i="13"/>
  <c r="BK273" i="13" s="1"/>
  <c r="J273" i="13" s="1"/>
  <c r="J105" i="13" s="1"/>
  <c r="BI274" i="13"/>
  <c r="BH274" i="13"/>
  <c r="BG274" i="13"/>
  <c r="BF274" i="13"/>
  <c r="T274" i="13"/>
  <c r="R274" i="13"/>
  <c r="P274" i="13"/>
  <c r="J274" i="13"/>
  <c r="BE274" i="13" s="1"/>
  <c r="BK272" i="13"/>
  <c r="BI272" i="13"/>
  <c r="BH272" i="13"/>
  <c r="BG272" i="13"/>
  <c r="BF272" i="13"/>
  <c r="T272" i="13"/>
  <c r="R272" i="13"/>
  <c r="P272" i="13"/>
  <c r="J272" i="13"/>
  <c r="BE272" i="13" s="1"/>
  <c r="BK271" i="13"/>
  <c r="BI271" i="13"/>
  <c r="BH271" i="13"/>
  <c r="BG271" i="13"/>
  <c r="BF271" i="13"/>
  <c r="T271" i="13"/>
  <c r="R271" i="13"/>
  <c r="P271" i="13"/>
  <c r="J271" i="13"/>
  <c r="BE271" i="13" s="1"/>
  <c r="BK270" i="13"/>
  <c r="BI270" i="13"/>
  <c r="BH270" i="13"/>
  <c r="BG270" i="13"/>
  <c r="BF270" i="13"/>
  <c r="BE270" i="13"/>
  <c r="T270" i="13"/>
  <c r="R270" i="13"/>
  <c r="P270" i="13"/>
  <c r="J270" i="13"/>
  <c r="BK269" i="13"/>
  <c r="BI269" i="13"/>
  <c r="BH269" i="13"/>
  <c r="BG269" i="13"/>
  <c r="BF269" i="13"/>
  <c r="T269" i="13"/>
  <c r="R269" i="13"/>
  <c r="P269" i="13"/>
  <c r="J269" i="13"/>
  <c r="BE269" i="13" s="1"/>
  <c r="BK268" i="13"/>
  <c r="BI268" i="13"/>
  <c r="BH268" i="13"/>
  <c r="BG268" i="13"/>
  <c r="BF268" i="13"/>
  <c r="T268" i="13"/>
  <c r="R268" i="13"/>
  <c r="P268" i="13"/>
  <c r="J268" i="13"/>
  <c r="BE268" i="13" s="1"/>
  <c r="BK267" i="13"/>
  <c r="BI267" i="13"/>
  <c r="BH267" i="13"/>
  <c r="BG267" i="13"/>
  <c r="BF267" i="13"/>
  <c r="T267" i="13"/>
  <c r="R267" i="13"/>
  <c r="P267" i="13"/>
  <c r="J267" i="13"/>
  <c r="BE267" i="13" s="1"/>
  <c r="BK266" i="13"/>
  <c r="BI266" i="13"/>
  <c r="BH266" i="13"/>
  <c r="BG266" i="13"/>
  <c r="BF266" i="13"/>
  <c r="T266" i="13"/>
  <c r="R266" i="13"/>
  <c r="P266" i="13"/>
  <c r="J266" i="13"/>
  <c r="BE266" i="13" s="1"/>
  <c r="BK265" i="13"/>
  <c r="BI265" i="13"/>
  <c r="BH265" i="13"/>
  <c r="BG265" i="13"/>
  <c r="BF265" i="13"/>
  <c r="BE265" i="13"/>
  <c r="T265" i="13"/>
  <c r="R265" i="13"/>
  <c r="P265" i="13"/>
  <c r="J265" i="13"/>
  <c r="BK264" i="13"/>
  <c r="BI264" i="13"/>
  <c r="BH264" i="13"/>
  <c r="BG264" i="13"/>
  <c r="BF264" i="13"/>
  <c r="T264" i="13"/>
  <c r="R264" i="13"/>
  <c r="P264" i="13"/>
  <c r="J264" i="13"/>
  <c r="BE264" i="13" s="1"/>
  <c r="BK263" i="13"/>
  <c r="BI263" i="13"/>
  <c r="BH263" i="13"/>
  <c r="BG263" i="13"/>
  <c r="BF263" i="13"/>
  <c r="T263" i="13"/>
  <c r="R263" i="13"/>
  <c r="P263" i="13"/>
  <c r="J263" i="13"/>
  <c r="BE263" i="13" s="1"/>
  <c r="BK262" i="13"/>
  <c r="BI262" i="13"/>
  <c r="BH262" i="13"/>
  <c r="BG262" i="13"/>
  <c r="BF262" i="13"/>
  <c r="T262" i="13"/>
  <c r="R262" i="13"/>
  <c r="P262" i="13"/>
  <c r="J262" i="13"/>
  <c r="BE262" i="13" s="1"/>
  <c r="BK261" i="13"/>
  <c r="BI261" i="13"/>
  <c r="BH261" i="13"/>
  <c r="BG261" i="13"/>
  <c r="BF261" i="13"/>
  <c r="BE261" i="13"/>
  <c r="T261" i="13"/>
  <c r="R261" i="13"/>
  <c r="P261" i="13"/>
  <c r="J261" i="13"/>
  <c r="BK260" i="13"/>
  <c r="BI260" i="13"/>
  <c r="BH260" i="13"/>
  <c r="BG260" i="13"/>
  <c r="BF260" i="13"/>
  <c r="T260" i="13"/>
  <c r="R260" i="13"/>
  <c r="P260" i="13"/>
  <c r="J260" i="13"/>
  <c r="BE260" i="13" s="1"/>
  <c r="BK259" i="13"/>
  <c r="BI259" i="13"/>
  <c r="BH259" i="13"/>
  <c r="BG259" i="13"/>
  <c r="BF259" i="13"/>
  <c r="T259" i="13"/>
  <c r="R259" i="13"/>
  <c r="P259" i="13"/>
  <c r="J259" i="13"/>
  <c r="BE259" i="13" s="1"/>
  <c r="BK258" i="13"/>
  <c r="BI258" i="13"/>
  <c r="BH258" i="13"/>
  <c r="BG258" i="13"/>
  <c r="BF258" i="13"/>
  <c r="BE258" i="13"/>
  <c r="T258" i="13"/>
  <c r="R258" i="13"/>
  <c r="P258" i="13"/>
  <c r="J258" i="13"/>
  <c r="BK257" i="13"/>
  <c r="BI257" i="13"/>
  <c r="BH257" i="13"/>
  <c r="BG257" i="13"/>
  <c r="BF257" i="13"/>
  <c r="BE257" i="13"/>
  <c r="T257" i="13"/>
  <c r="R257" i="13"/>
  <c r="P257" i="13"/>
  <c r="J257" i="13"/>
  <c r="BK256" i="13"/>
  <c r="BI256" i="13"/>
  <c r="BH256" i="13"/>
  <c r="BG256" i="13"/>
  <c r="BF256" i="13"/>
  <c r="T256" i="13"/>
  <c r="R256" i="13"/>
  <c r="P256" i="13"/>
  <c r="J256" i="13"/>
  <c r="BE256" i="13" s="1"/>
  <c r="BK255" i="13"/>
  <c r="BI255" i="13"/>
  <c r="BH255" i="13"/>
  <c r="BG255" i="13"/>
  <c r="BF255" i="13"/>
  <c r="T255" i="13"/>
  <c r="R255" i="13"/>
  <c r="P255" i="13"/>
  <c r="J255" i="13"/>
  <c r="BE255" i="13" s="1"/>
  <c r="BK254" i="13"/>
  <c r="BI254" i="13"/>
  <c r="BH254" i="13"/>
  <c r="BG254" i="13"/>
  <c r="BF254" i="13"/>
  <c r="T254" i="13"/>
  <c r="R254" i="13"/>
  <c r="P254" i="13"/>
  <c r="J254" i="13"/>
  <c r="BE254" i="13" s="1"/>
  <c r="BK253" i="13"/>
  <c r="BI253" i="13"/>
  <c r="BH253" i="13"/>
  <c r="BG253" i="13"/>
  <c r="BF253" i="13"/>
  <c r="BE253" i="13"/>
  <c r="T253" i="13"/>
  <c r="R253" i="13"/>
  <c r="P253" i="13"/>
  <c r="J253" i="13"/>
  <c r="BK252" i="13"/>
  <c r="BI252" i="13"/>
  <c r="BH252" i="13"/>
  <c r="BG252" i="13"/>
  <c r="BF252" i="13"/>
  <c r="T252" i="13"/>
  <c r="R252" i="13"/>
  <c r="P252" i="13"/>
  <c r="J252" i="13"/>
  <c r="BE252" i="13" s="1"/>
  <c r="BK250" i="13"/>
  <c r="BI250" i="13"/>
  <c r="BH250" i="13"/>
  <c r="BG250" i="13"/>
  <c r="BF250" i="13"/>
  <c r="T250" i="13"/>
  <c r="R250" i="13"/>
  <c r="P250" i="13"/>
  <c r="J250" i="13"/>
  <c r="BE250" i="13" s="1"/>
  <c r="BK249" i="13"/>
  <c r="BI249" i="13"/>
  <c r="BH249" i="13"/>
  <c r="BG249" i="13"/>
  <c r="BF249" i="13"/>
  <c r="T249" i="13"/>
  <c r="R249" i="13"/>
  <c r="P249" i="13"/>
  <c r="J249" i="13"/>
  <c r="BE249" i="13" s="1"/>
  <c r="BK248" i="13"/>
  <c r="BI248" i="13"/>
  <c r="BH248" i="13"/>
  <c r="BG248" i="13"/>
  <c r="BF248" i="13"/>
  <c r="T248" i="13"/>
  <c r="R248" i="13"/>
  <c r="P248" i="13"/>
  <c r="J248" i="13"/>
  <c r="BE248" i="13" s="1"/>
  <c r="BK247" i="13"/>
  <c r="BI247" i="13"/>
  <c r="BH247" i="13"/>
  <c r="BG247" i="13"/>
  <c r="BF247" i="13"/>
  <c r="T247" i="13"/>
  <c r="R247" i="13"/>
  <c r="P247" i="13"/>
  <c r="J247" i="13"/>
  <c r="BE247" i="13" s="1"/>
  <c r="BK246" i="13"/>
  <c r="BI246" i="13"/>
  <c r="BH246" i="13"/>
  <c r="BG246" i="13"/>
  <c r="BF246" i="13"/>
  <c r="BE246" i="13"/>
  <c r="T246" i="13"/>
  <c r="R246" i="13"/>
  <c r="P246" i="13"/>
  <c r="J246" i="13"/>
  <c r="BK245" i="13"/>
  <c r="BI245" i="13"/>
  <c r="BH245" i="13"/>
  <c r="BG245" i="13"/>
  <c r="BF245" i="13"/>
  <c r="T245" i="13"/>
  <c r="R245" i="13"/>
  <c r="P245" i="13"/>
  <c r="J245" i="13"/>
  <c r="BE245" i="13" s="1"/>
  <c r="BK244" i="13"/>
  <c r="BI244" i="13"/>
  <c r="BH244" i="13"/>
  <c r="BG244" i="13"/>
  <c r="BF244" i="13"/>
  <c r="T244" i="13"/>
  <c r="R244" i="13"/>
  <c r="P244" i="13"/>
  <c r="J244" i="13"/>
  <c r="BE244" i="13" s="1"/>
  <c r="BK243" i="13"/>
  <c r="BI243" i="13"/>
  <c r="BH243" i="13"/>
  <c r="BG243" i="13"/>
  <c r="BF243" i="13"/>
  <c r="T243" i="13"/>
  <c r="R243" i="13"/>
  <c r="P243" i="13"/>
  <c r="J243" i="13"/>
  <c r="BE243" i="13" s="1"/>
  <c r="BK242" i="13"/>
  <c r="BI242" i="13"/>
  <c r="BH242" i="13"/>
  <c r="BG242" i="13"/>
  <c r="BF242" i="13"/>
  <c r="BE242" i="13"/>
  <c r="T242" i="13"/>
  <c r="R242" i="13"/>
  <c r="P242" i="13"/>
  <c r="J242" i="13"/>
  <c r="BK241" i="13"/>
  <c r="BI241" i="13"/>
  <c r="BH241" i="13"/>
  <c r="BG241" i="13"/>
  <c r="BF241" i="13"/>
  <c r="BE241" i="13"/>
  <c r="T241" i="13"/>
  <c r="R241" i="13"/>
  <c r="P241" i="13"/>
  <c r="J241" i="13"/>
  <c r="BK240" i="13"/>
  <c r="BI240" i="13"/>
  <c r="BH240" i="13"/>
  <c r="BG240" i="13"/>
  <c r="BF240" i="13"/>
  <c r="T240" i="13"/>
  <c r="R240" i="13"/>
  <c r="P240" i="13"/>
  <c r="J240" i="13"/>
  <c r="BE240" i="13" s="1"/>
  <c r="BK239" i="13"/>
  <c r="BI239" i="13"/>
  <c r="BH239" i="13"/>
  <c r="BG239" i="13"/>
  <c r="BF239" i="13"/>
  <c r="T239" i="13"/>
  <c r="R239" i="13"/>
  <c r="P239" i="13"/>
  <c r="J239" i="13"/>
  <c r="BE239" i="13" s="1"/>
  <c r="BK238" i="13"/>
  <c r="BI238" i="13"/>
  <c r="BH238" i="13"/>
  <c r="BG238" i="13"/>
  <c r="BF238" i="13"/>
  <c r="BE238" i="13"/>
  <c r="T238" i="13"/>
  <c r="R238" i="13"/>
  <c r="P238" i="13"/>
  <c r="J238" i="13"/>
  <c r="BK237" i="13"/>
  <c r="BI237" i="13"/>
  <c r="BH237" i="13"/>
  <c r="BG237" i="13"/>
  <c r="BF237" i="13"/>
  <c r="BE237" i="13"/>
  <c r="T237" i="13"/>
  <c r="R237" i="13"/>
  <c r="P237" i="13"/>
  <c r="J237" i="13"/>
  <c r="BK236" i="13"/>
  <c r="BI236" i="13"/>
  <c r="BH236" i="13"/>
  <c r="BG236" i="13"/>
  <c r="BF236" i="13"/>
  <c r="T236" i="13"/>
  <c r="R236" i="13"/>
  <c r="P236" i="13"/>
  <c r="J236" i="13"/>
  <c r="BE236" i="13" s="1"/>
  <c r="BK235" i="13"/>
  <c r="BI235" i="13"/>
  <c r="BH235" i="13"/>
  <c r="BG235" i="13"/>
  <c r="BF235" i="13"/>
  <c r="T235" i="13"/>
  <c r="R235" i="13"/>
  <c r="P235" i="13"/>
  <c r="J235" i="13"/>
  <c r="BE235" i="13" s="1"/>
  <c r="BK234" i="13"/>
  <c r="BI234" i="13"/>
  <c r="BH234" i="13"/>
  <c r="BG234" i="13"/>
  <c r="BF234" i="13"/>
  <c r="T234" i="13"/>
  <c r="R234" i="13"/>
  <c r="P234" i="13"/>
  <c r="J234" i="13"/>
  <c r="BE234" i="13" s="1"/>
  <c r="BK233" i="13"/>
  <c r="BI233" i="13"/>
  <c r="BH233" i="13"/>
  <c r="BG233" i="13"/>
  <c r="BF233" i="13"/>
  <c r="BE233" i="13"/>
  <c r="T233" i="13"/>
  <c r="R233" i="13"/>
  <c r="P233" i="13"/>
  <c r="J233" i="13"/>
  <c r="BK232" i="13"/>
  <c r="BI232" i="13"/>
  <c r="BH232" i="13"/>
  <c r="BG232" i="13"/>
  <c r="BF232" i="13"/>
  <c r="T232" i="13"/>
  <c r="R232" i="13"/>
  <c r="P232" i="13"/>
  <c r="J232" i="13"/>
  <c r="BE232" i="13" s="1"/>
  <c r="BK231" i="13"/>
  <c r="BI231" i="13"/>
  <c r="BH231" i="13"/>
  <c r="BG231" i="13"/>
  <c r="BF231" i="13"/>
  <c r="T231" i="13"/>
  <c r="R231" i="13"/>
  <c r="P231" i="13"/>
  <c r="J231" i="13"/>
  <c r="BE231" i="13" s="1"/>
  <c r="BK230" i="13"/>
  <c r="BI230" i="13"/>
  <c r="BH230" i="13"/>
  <c r="BG230" i="13"/>
  <c r="BF230" i="13"/>
  <c r="T230" i="13"/>
  <c r="R230" i="13"/>
  <c r="P230" i="13"/>
  <c r="J230" i="13"/>
  <c r="BE230" i="13" s="1"/>
  <c r="BK229" i="13"/>
  <c r="BI229" i="13"/>
  <c r="BH229" i="13"/>
  <c r="BG229" i="13"/>
  <c r="BF229" i="13"/>
  <c r="T229" i="13"/>
  <c r="R229" i="13"/>
  <c r="P229" i="13"/>
  <c r="J229" i="13"/>
  <c r="BE229" i="13" s="1"/>
  <c r="BK228" i="13"/>
  <c r="BI228" i="13"/>
  <c r="BH228" i="13"/>
  <c r="BG228" i="13"/>
  <c r="BF228" i="13"/>
  <c r="T228" i="13"/>
  <c r="R228" i="13"/>
  <c r="P228" i="13"/>
  <c r="J228" i="13"/>
  <c r="BE228" i="13" s="1"/>
  <c r="BK227" i="13"/>
  <c r="BI227" i="13"/>
  <c r="BH227" i="13"/>
  <c r="BG227" i="13"/>
  <c r="BF227" i="13"/>
  <c r="T227" i="13"/>
  <c r="R227" i="13"/>
  <c r="P227" i="13"/>
  <c r="J227" i="13"/>
  <c r="BE227" i="13" s="1"/>
  <c r="BK226" i="13"/>
  <c r="BI226" i="13"/>
  <c r="BH226" i="13"/>
  <c r="BG226" i="13"/>
  <c r="BF226" i="13"/>
  <c r="T226" i="13"/>
  <c r="R226" i="13"/>
  <c r="P226" i="13"/>
  <c r="J226" i="13"/>
  <c r="BE226" i="13" s="1"/>
  <c r="BK225" i="13"/>
  <c r="BI225" i="13"/>
  <c r="BH225" i="13"/>
  <c r="BG225" i="13"/>
  <c r="BF225" i="13"/>
  <c r="T225" i="13"/>
  <c r="R225" i="13"/>
  <c r="P225" i="13"/>
  <c r="J225" i="13"/>
  <c r="BE225" i="13" s="1"/>
  <c r="BK224" i="13"/>
  <c r="BI224" i="13"/>
  <c r="BH224" i="13"/>
  <c r="BG224" i="13"/>
  <c r="BF224" i="13"/>
  <c r="T224" i="13"/>
  <c r="R224" i="13"/>
  <c r="P224" i="13"/>
  <c r="J224" i="13"/>
  <c r="BE224" i="13" s="1"/>
  <c r="BK223" i="13"/>
  <c r="BI223" i="13"/>
  <c r="BH223" i="13"/>
  <c r="BG223" i="13"/>
  <c r="BF223" i="13"/>
  <c r="T223" i="13"/>
  <c r="R223" i="13"/>
  <c r="R222" i="13" s="1"/>
  <c r="P223" i="13"/>
  <c r="J223" i="13"/>
  <c r="BE223" i="13" s="1"/>
  <c r="BK221" i="13"/>
  <c r="BI221" i="13"/>
  <c r="BH221" i="13"/>
  <c r="BG221" i="13"/>
  <c r="BF221" i="13"/>
  <c r="T221" i="13"/>
  <c r="R221" i="13"/>
  <c r="P221" i="13"/>
  <c r="J221" i="13"/>
  <c r="BE221" i="13" s="1"/>
  <c r="BK220" i="13"/>
  <c r="BI220" i="13"/>
  <c r="BH220" i="13"/>
  <c r="BG220" i="13"/>
  <c r="BF220" i="13"/>
  <c r="BE220" i="13"/>
  <c r="T220" i="13"/>
  <c r="R220" i="13"/>
  <c r="P220" i="13"/>
  <c r="J220" i="13"/>
  <c r="BK219" i="13"/>
  <c r="BI219" i="13"/>
  <c r="BH219" i="13"/>
  <c r="BG219" i="13"/>
  <c r="BF219" i="13"/>
  <c r="T219" i="13"/>
  <c r="R219" i="13"/>
  <c r="P219" i="13"/>
  <c r="J219" i="13"/>
  <c r="BE219" i="13" s="1"/>
  <c r="BK218" i="13"/>
  <c r="BI218" i="13"/>
  <c r="BH218" i="13"/>
  <c r="BG218" i="13"/>
  <c r="BF218" i="13"/>
  <c r="T218" i="13"/>
  <c r="R218" i="13"/>
  <c r="P218" i="13"/>
  <c r="J218" i="13"/>
  <c r="BE218" i="13" s="1"/>
  <c r="BK217" i="13"/>
  <c r="BI217" i="13"/>
  <c r="BH217" i="13"/>
  <c r="BG217" i="13"/>
  <c r="BF217" i="13"/>
  <c r="BE217" i="13"/>
  <c r="T217" i="13"/>
  <c r="R217" i="13"/>
  <c r="P217" i="13"/>
  <c r="J217" i="13"/>
  <c r="BK216" i="13"/>
  <c r="BI216" i="13"/>
  <c r="BH216" i="13"/>
  <c r="BG216" i="13"/>
  <c r="BF216" i="13"/>
  <c r="BE216" i="13"/>
  <c r="T216" i="13"/>
  <c r="T215" i="13" s="1"/>
  <c r="R216" i="13"/>
  <c r="P216" i="13"/>
  <c r="J216" i="13"/>
  <c r="BK214" i="13"/>
  <c r="BI214" i="13"/>
  <c r="BH214" i="13"/>
  <c r="BG214" i="13"/>
  <c r="BF214" i="13"/>
  <c r="T214" i="13"/>
  <c r="R214" i="13"/>
  <c r="P214" i="13"/>
  <c r="J214" i="13"/>
  <c r="BE214" i="13" s="1"/>
  <c r="BK213" i="13"/>
  <c r="BI213" i="13"/>
  <c r="BH213" i="13"/>
  <c r="BG213" i="13"/>
  <c r="BF213" i="13"/>
  <c r="BE213" i="13"/>
  <c r="T213" i="13"/>
  <c r="R213" i="13"/>
  <c r="P213" i="13"/>
  <c r="J213" i="13"/>
  <c r="BK212" i="13"/>
  <c r="BI212" i="13"/>
  <c r="BH212" i="13"/>
  <c r="BG212" i="13"/>
  <c r="BF212" i="13"/>
  <c r="T212" i="13"/>
  <c r="R212" i="13"/>
  <c r="P212" i="13"/>
  <c r="J212" i="13"/>
  <c r="BE212" i="13" s="1"/>
  <c r="BK211" i="13"/>
  <c r="BI211" i="13"/>
  <c r="BH211" i="13"/>
  <c r="BG211" i="13"/>
  <c r="BF211" i="13"/>
  <c r="T211" i="13"/>
  <c r="R211" i="13"/>
  <c r="P211" i="13"/>
  <c r="J211" i="13"/>
  <c r="BE211" i="13" s="1"/>
  <c r="BK210" i="13"/>
  <c r="BI210" i="13"/>
  <c r="BH210" i="13"/>
  <c r="BG210" i="13"/>
  <c r="BF210" i="13"/>
  <c r="T210" i="13"/>
  <c r="R210" i="13"/>
  <c r="P210" i="13"/>
  <c r="J210" i="13"/>
  <c r="BE210" i="13" s="1"/>
  <c r="BK209" i="13"/>
  <c r="BI209" i="13"/>
  <c r="BH209" i="13"/>
  <c r="BG209" i="13"/>
  <c r="BF209" i="13"/>
  <c r="BE209" i="13"/>
  <c r="T209" i="13"/>
  <c r="R209" i="13"/>
  <c r="P209" i="13"/>
  <c r="J209" i="13"/>
  <c r="BK208" i="13"/>
  <c r="BI208" i="13"/>
  <c r="BH208" i="13"/>
  <c r="BG208" i="13"/>
  <c r="BF208" i="13"/>
  <c r="BE208" i="13"/>
  <c r="T208" i="13"/>
  <c r="R208" i="13"/>
  <c r="P208" i="13"/>
  <c r="P206" i="13" s="1"/>
  <c r="J208" i="13"/>
  <c r="BK207" i="13"/>
  <c r="BI207" i="13"/>
  <c r="BH207" i="13"/>
  <c r="BG207" i="13"/>
  <c r="BF207" i="13"/>
  <c r="T207" i="13"/>
  <c r="R207" i="13"/>
  <c r="P207" i="13"/>
  <c r="J207" i="13"/>
  <c r="BE207" i="13" s="1"/>
  <c r="BK205" i="13"/>
  <c r="BK200" i="13" s="1"/>
  <c r="J200" i="13" s="1"/>
  <c r="J100" i="13" s="1"/>
  <c r="BI205" i="13"/>
  <c r="BH205" i="13"/>
  <c r="BG205" i="13"/>
  <c r="BF205" i="13"/>
  <c r="T205" i="13"/>
  <c r="R205" i="13"/>
  <c r="P205" i="13"/>
  <c r="J205" i="13"/>
  <c r="BE205" i="13" s="1"/>
  <c r="BK204" i="13"/>
  <c r="BI204" i="13"/>
  <c r="BH204" i="13"/>
  <c r="BG204" i="13"/>
  <c r="BF204" i="13"/>
  <c r="T204" i="13"/>
  <c r="R204" i="13"/>
  <c r="P204" i="13"/>
  <c r="J204" i="13"/>
  <c r="BE204" i="13" s="1"/>
  <c r="BK203" i="13"/>
  <c r="BI203" i="13"/>
  <c r="BH203" i="13"/>
  <c r="BG203" i="13"/>
  <c r="BF203" i="13"/>
  <c r="BE203" i="13"/>
  <c r="T203" i="13"/>
  <c r="R203" i="13"/>
  <c r="P203" i="13"/>
  <c r="J203" i="13"/>
  <c r="BK202" i="13"/>
  <c r="BI202" i="13"/>
  <c r="BH202" i="13"/>
  <c r="BG202" i="13"/>
  <c r="BF202" i="13"/>
  <c r="T202" i="13"/>
  <c r="R202" i="13"/>
  <c r="P202" i="13"/>
  <c r="P200" i="13" s="1"/>
  <c r="J202" i="13"/>
  <c r="BE202" i="13" s="1"/>
  <c r="BK201" i="13"/>
  <c r="BI201" i="13"/>
  <c r="BH201" i="13"/>
  <c r="BG201" i="13"/>
  <c r="BF201" i="13"/>
  <c r="T201" i="13"/>
  <c r="R201" i="13"/>
  <c r="P201" i="13"/>
  <c r="J201" i="13"/>
  <c r="BE201" i="13" s="1"/>
  <c r="BK199" i="13"/>
  <c r="BI199" i="13"/>
  <c r="BH199" i="13"/>
  <c r="BG199" i="13"/>
  <c r="BF199" i="13"/>
  <c r="BE199" i="13"/>
  <c r="T199" i="13"/>
  <c r="R199" i="13"/>
  <c r="P199" i="13"/>
  <c r="J199" i="13"/>
  <c r="BK198" i="13"/>
  <c r="BI198" i="13"/>
  <c r="BH198" i="13"/>
  <c r="BG198" i="13"/>
  <c r="BF198" i="13"/>
  <c r="T198" i="13"/>
  <c r="R198" i="13"/>
  <c r="P198" i="13"/>
  <c r="J198" i="13"/>
  <c r="BE198" i="13" s="1"/>
  <c r="BK197" i="13"/>
  <c r="BI197" i="13"/>
  <c r="BH197" i="13"/>
  <c r="BG197" i="13"/>
  <c r="BF197" i="13"/>
  <c r="T197" i="13"/>
  <c r="R197" i="13"/>
  <c r="P197" i="13"/>
  <c r="J197" i="13"/>
  <c r="BE197" i="13" s="1"/>
  <c r="BK196" i="13"/>
  <c r="BI196" i="13"/>
  <c r="BH196" i="13"/>
  <c r="BG196" i="13"/>
  <c r="BF196" i="13"/>
  <c r="T196" i="13"/>
  <c r="R196" i="13"/>
  <c r="P196" i="13"/>
  <c r="J196" i="13"/>
  <c r="BE196" i="13" s="1"/>
  <c r="BK195" i="13"/>
  <c r="BI195" i="13"/>
  <c r="BH195" i="13"/>
  <c r="BG195" i="13"/>
  <c r="BF195" i="13"/>
  <c r="T195" i="13"/>
  <c r="R195" i="13"/>
  <c r="P195" i="13"/>
  <c r="J195" i="13"/>
  <c r="BE195" i="13" s="1"/>
  <c r="BK194" i="13"/>
  <c r="BI194" i="13"/>
  <c r="BH194" i="13"/>
  <c r="BG194" i="13"/>
  <c r="BF194" i="13"/>
  <c r="T194" i="13"/>
  <c r="R194" i="13"/>
  <c r="P194" i="13"/>
  <c r="J194" i="13"/>
  <c r="BE194" i="13" s="1"/>
  <c r="BK193" i="13"/>
  <c r="BI193" i="13"/>
  <c r="BH193" i="13"/>
  <c r="BG193" i="13"/>
  <c r="BF193" i="13"/>
  <c r="T193" i="13"/>
  <c r="R193" i="13"/>
  <c r="P193" i="13"/>
  <c r="J193" i="13"/>
  <c r="BE193" i="13" s="1"/>
  <c r="BK192" i="13"/>
  <c r="BI192" i="13"/>
  <c r="BH192" i="13"/>
  <c r="BG192" i="13"/>
  <c r="BF192" i="13"/>
  <c r="T192" i="13"/>
  <c r="R192" i="13"/>
  <c r="P192" i="13"/>
  <c r="J192" i="13"/>
  <c r="BE192" i="13" s="1"/>
  <c r="BK191" i="13"/>
  <c r="BI191" i="13"/>
  <c r="BH191" i="13"/>
  <c r="BG191" i="13"/>
  <c r="BF191" i="13"/>
  <c r="T191" i="13"/>
  <c r="R191" i="13"/>
  <c r="P191" i="13"/>
  <c r="J191" i="13"/>
  <c r="BE191" i="13" s="1"/>
  <c r="BK190" i="13"/>
  <c r="BI190" i="13"/>
  <c r="BH190" i="13"/>
  <c r="BG190" i="13"/>
  <c r="BF190" i="13"/>
  <c r="T190" i="13"/>
  <c r="R190" i="13"/>
  <c r="P190" i="13"/>
  <c r="J190" i="13"/>
  <c r="BE190" i="13" s="1"/>
  <c r="BK189" i="13"/>
  <c r="BI189" i="13"/>
  <c r="BH189" i="13"/>
  <c r="BG189" i="13"/>
  <c r="BF189" i="13"/>
  <c r="T189" i="13"/>
  <c r="R189" i="13"/>
  <c r="P189" i="13"/>
  <c r="J189" i="13"/>
  <c r="BE189" i="13" s="1"/>
  <c r="BK188" i="13"/>
  <c r="BI188" i="13"/>
  <c r="BH188" i="13"/>
  <c r="BG188" i="13"/>
  <c r="BF188" i="13"/>
  <c r="BE188" i="13"/>
  <c r="T188" i="13"/>
  <c r="R188" i="13"/>
  <c r="P188" i="13"/>
  <c r="J188" i="13"/>
  <c r="BK187" i="13"/>
  <c r="BI187" i="13"/>
  <c r="BH187" i="13"/>
  <c r="BG187" i="13"/>
  <c r="BF187" i="13"/>
  <c r="T187" i="13"/>
  <c r="R187" i="13"/>
  <c r="R180" i="13" s="1"/>
  <c r="P187" i="13"/>
  <c r="J187" i="13"/>
  <c r="BE187" i="13" s="1"/>
  <c r="BK186" i="13"/>
  <c r="BI186" i="13"/>
  <c r="BH186" i="13"/>
  <c r="BG186" i="13"/>
  <c r="BF186" i="13"/>
  <c r="T186" i="13"/>
  <c r="R186" i="13"/>
  <c r="P186" i="13"/>
  <c r="J186" i="13"/>
  <c r="BE186" i="13" s="1"/>
  <c r="BK185" i="13"/>
  <c r="BI185" i="13"/>
  <c r="BH185" i="13"/>
  <c r="BG185" i="13"/>
  <c r="BF185" i="13"/>
  <c r="T185" i="13"/>
  <c r="R185" i="13"/>
  <c r="P185" i="13"/>
  <c r="J185" i="13"/>
  <c r="BE185" i="13" s="1"/>
  <c r="BK184" i="13"/>
  <c r="BI184" i="13"/>
  <c r="BH184" i="13"/>
  <c r="BG184" i="13"/>
  <c r="BF184" i="13"/>
  <c r="BE184" i="13"/>
  <c r="T184" i="13"/>
  <c r="R184" i="13"/>
  <c r="P184" i="13"/>
  <c r="J184" i="13"/>
  <c r="BK183" i="13"/>
  <c r="BI183" i="13"/>
  <c r="BH183" i="13"/>
  <c r="BG183" i="13"/>
  <c r="BF183" i="13"/>
  <c r="BE183" i="13"/>
  <c r="T183" i="13"/>
  <c r="R183" i="13"/>
  <c r="P183" i="13"/>
  <c r="J183" i="13"/>
  <c r="BK182" i="13"/>
  <c r="BI182" i="13"/>
  <c r="BH182" i="13"/>
  <c r="BG182" i="13"/>
  <c r="BF182" i="13"/>
  <c r="T182" i="13"/>
  <c r="R182" i="13"/>
  <c r="P182" i="13"/>
  <c r="P180" i="13" s="1"/>
  <c r="J182" i="13"/>
  <c r="BE182" i="13" s="1"/>
  <c r="BK181" i="13"/>
  <c r="BI181" i="13"/>
  <c r="BH181" i="13"/>
  <c r="BG181" i="13"/>
  <c r="BF181" i="13"/>
  <c r="T181" i="13"/>
  <c r="R181" i="13"/>
  <c r="P181" i="13"/>
  <c r="J181" i="13"/>
  <c r="BE181" i="13" s="1"/>
  <c r="BK179" i="13"/>
  <c r="BI179" i="13"/>
  <c r="BH179" i="13"/>
  <c r="BG179" i="13"/>
  <c r="BF179" i="13"/>
  <c r="T179" i="13"/>
  <c r="R179" i="13"/>
  <c r="P179" i="13"/>
  <c r="J179" i="13"/>
  <c r="BE179" i="13" s="1"/>
  <c r="BK178" i="13"/>
  <c r="BI178" i="13"/>
  <c r="BH178" i="13"/>
  <c r="BG178" i="13"/>
  <c r="BF178" i="13"/>
  <c r="BE178" i="13"/>
  <c r="T178" i="13"/>
  <c r="R178" i="13"/>
  <c r="P178" i="13"/>
  <c r="J178" i="13"/>
  <c r="BK177" i="13"/>
  <c r="BI177" i="13"/>
  <c r="BH177" i="13"/>
  <c r="BG177" i="13"/>
  <c r="BF177" i="13"/>
  <c r="T177" i="13"/>
  <c r="R177" i="13"/>
  <c r="P177" i="13"/>
  <c r="J177" i="13"/>
  <c r="BE177" i="13" s="1"/>
  <c r="BK176" i="13"/>
  <c r="BI176" i="13"/>
  <c r="BH176" i="13"/>
  <c r="BG176" i="13"/>
  <c r="BF176" i="13"/>
  <c r="T176" i="13"/>
  <c r="R176" i="13"/>
  <c r="P176" i="13"/>
  <c r="J176" i="13"/>
  <c r="BE176" i="13" s="1"/>
  <c r="BK175" i="13"/>
  <c r="BI175" i="13"/>
  <c r="BH175" i="13"/>
  <c r="BG175" i="13"/>
  <c r="BF175" i="13"/>
  <c r="T175" i="13"/>
  <c r="R175" i="13"/>
  <c r="P175" i="13"/>
  <c r="J175" i="13"/>
  <c r="BE175" i="13" s="1"/>
  <c r="BK174" i="13"/>
  <c r="BI174" i="13"/>
  <c r="BH174" i="13"/>
  <c r="BG174" i="13"/>
  <c r="BF174" i="13"/>
  <c r="T174" i="13"/>
  <c r="R174" i="13"/>
  <c r="P174" i="13"/>
  <c r="J174" i="13"/>
  <c r="BE174" i="13" s="1"/>
  <c r="BK173" i="13"/>
  <c r="BI173" i="13"/>
  <c r="BH173" i="13"/>
  <c r="BG173" i="13"/>
  <c r="BF173" i="13"/>
  <c r="T173" i="13"/>
  <c r="R173" i="13"/>
  <c r="P173" i="13"/>
  <c r="J173" i="13"/>
  <c r="BE173" i="13" s="1"/>
  <c r="BK172" i="13"/>
  <c r="BI172" i="13"/>
  <c r="BH172" i="13"/>
  <c r="BG172" i="13"/>
  <c r="BF172" i="13"/>
  <c r="T172" i="13"/>
  <c r="R172" i="13"/>
  <c r="P172" i="13"/>
  <c r="J172" i="13"/>
  <c r="BE172" i="13" s="1"/>
  <c r="BK171" i="13"/>
  <c r="BI171" i="13"/>
  <c r="BH171" i="13"/>
  <c r="BG171" i="13"/>
  <c r="BF171" i="13"/>
  <c r="BE171" i="13"/>
  <c r="T171" i="13"/>
  <c r="R171" i="13"/>
  <c r="P171" i="13"/>
  <c r="J171" i="13"/>
  <c r="BK170" i="13"/>
  <c r="BI170" i="13"/>
  <c r="BH170" i="13"/>
  <c r="BG170" i="13"/>
  <c r="BF170" i="13"/>
  <c r="T170" i="13"/>
  <c r="R170" i="13"/>
  <c r="P170" i="13"/>
  <c r="J170" i="13"/>
  <c r="BE170" i="13" s="1"/>
  <c r="BK169" i="13"/>
  <c r="BI169" i="13"/>
  <c r="BH169" i="13"/>
  <c r="BG169" i="13"/>
  <c r="BF169" i="13"/>
  <c r="T169" i="13"/>
  <c r="R169" i="13"/>
  <c r="P169" i="13"/>
  <c r="J169" i="13"/>
  <c r="BE169" i="13" s="1"/>
  <c r="BK168" i="13"/>
  <c r="BI168" i="13"/>
  <c r="BH168" i="13"/>
  <c r="BG168" i="13"/>
  <c r="BF168" i="13"/>
  <c r="T168" i="13"/>
  <c r="R168" i="13"/>
  <c r="P168" i="13"/>
  <c r="J168" i="13"/>
  <c r="BE168" i="13" s="1"/>
  <c r="BK167" i="13"/>
  <c r="BI167" i="13"/>
  <c r="BH167" i="13"/>
  <c r="BG167" i="13"/>
  <c r="BF167" i="13"/>
  <c r="BE167" i="13"/>
  <c r="T167" i="13"/>
  <c r="R167" i="13"/>
  <c r="P167" i="13"/>
  <c r="J167" i="13"/>
  <c r="BK166" i="13"/>
  <c r="BI166" i="13"/>
  <c r="BH166" i="13"/>
  <c r="BG166" i="13"/>
  <c r="BF166" i="13"/>
  <c r="BE166" i="13"/>
  <c r="T166" i="13"/>
  <c r="R166" i="13"/>
  <c r="P166" i="13"/>
  <c r="J166" i="13"/>
  <c r="BK165" i="13"/>
  <c r="BI165" i="13"/>
  <c r="BH165" i="13"/>
  <c r="BG165" i="13"/>
  <c r="BF165" i="13"/>
  <c r="T165" i="13"/>
  <c r="R165" i="13"/>
  <c r="P165" i="13"/>
  <c r="J165" i="13"/>
  <c r="BE165" i="13" s="1"/>
  <c r="BK164" i="13"/>
  <c r="BK163" i="13" s="1"/>
  <c r="J163" i="13" s="1"/>
  <c r="J98" i="13" s="1"/>
  <c r="BI164" i="13"/>
  <c r="BH164" i="13"/>
  <c r="BG164" i="13"/>
  <c r="BF164" i="13"/>
  <c r="T164" i="13"/>
  <c r="R164" i="13"/>
  <c r="P164" i="13"/>
  <c r="J164" i="13"/>
  <c r="BE164" i="13" s="1"/>
  <c r="BK162" i="13"/>
  <c r="BI162" i="13"/>
  <c r="BH162" i="13"/>
  <c r="BG162" i="13"/>
  <c r="BF162" i="13"/>
  <c r="BE162" i="13"/>
  <c r="T162" i="13"/>
  <c r="R162" i="13"/>
  <c r="P162" i="13"/>
  <c r="J162" i="13"/>
  <c r="BK161" i="13"/>
  <c r="BI161" i="13"/>
  <c r="BH161" i="13"/>
  <c r="BG161" i="13"/>
  <c r="BF161" i="13"/>
  <c r="T161" i="13"/>
  <c r="R161" i="13"/>
  <c r="P161" i="13"/>
  <c r="J161" i="13"/>
  <c r="BE161" i="13" s="1"/>
  <c r="BK160" i="13"/>
  <c r="BI160" i="13"/>
  <c r="BH160" i="13"/>
  <c r="BG160" i="13"/>
  <c r="BF160" i="13"/>
  <c r="T160" i="13"/>
  <c r="R160" i="13"/>
  <c r="P160" i="13"/>
  <c r="J160" i="13"/>
  <c r="BE160" i="13" s="1"/>
  <c r="BK159" i="13"/>
  <c r="BI159" i="13"/>
  <c r="BH159" i="13"/>
  <c r="BG159" i="13"/>
  <c r="BF159" i="13"/>
  <c r="T159" i="13"/>
  <c r="R159" i="13"/>
  <c r="P159" i="13"/>
  <c r="J159" i="13"/>
  <c r="BE159" i="13" s="1"/>
  <c r="BK158" i="13"/>
  <c r="BI158" i="13"/>
  <c r="BH158" i="13"/>
  <c r="BG158" i="13"/>
  <c r="BF158" i="13"/>
  <c r="BE158" i="13"/>
  <c r="T158" i="13"/>
  <c r="R158" i="13"/>
  <c r="P158" i="13"/>
  <c r="J158" i="13"/>
  <c r="BK157" i="13"/>
  <c r="BI157" i="13"/>
  <c r="BH157" i="13"/>
  <c r="BG157" i="13"/>
  <c r="BF157" i="13"/>
  <c r="T157" i="13"/>
  <c r="R157" i="13"/>
  <c r="P157" i="13"/>
  <c r="J157" i="13"/>
  <c r="BE157" i="13" s="1"/>
  <c r="BK156" i="13"/>
  <c r="BI156" i="13"/>
  <c r="BH156" i="13"/>
  <c r="BG156" i="13"/>
  <c r="BF156" i="13"/>
  <c r="T156" i="13"/>
  <c r="R156" i="13"/>
  <c r="P156" i="13"/>
  <c r="J156" i="13"/>
  <c r="BE156" i="13" s="1"/>
  <c r="BK155" i="13"/>
  <c r="BI155" i="13"/>
  <c r="BH155" i="13"/>
  <c r="BG155" i="13"/>
  <c r="BF155" i="13"/>
  <c r="T155" i="13"/>
  <c r="R155" i="13"/>
  <c r="P155" i="13"/>
  <c r="J155" i="13"/>
  <c r="BE155" i="13" s="1"/>
  <c r="BK154" i="13"/>
  <c r="BI154" i="13"/>
  <c r="BH154" i="13"/>
  <c r="BG154" i="13"/>
  <c r="BF154" i="13"/>
  <c r="BE154" i="13"/>
  <c r="T154" i="13"/>
  <c r="R154" i="13"/>
  <c r="P154" i="13"/>
  <c r="J154" i="13"/>
  <c r="BK153" i="13"/>
  <c r="BI153" i="13"/>
  <c r="BH153" i="13"/>
  <c r="BG153" i="13"/>
  <c r="BF153" i="13"/>
  <c r="T153" i="13"/>
  <c r="R153" i="13"/>
  <c r="P153" i="13"/>
  <c r="J153" i="13"/>
  <c r="BE153" i="13" s="1"/>
  <c r="BK152" i="13"/>
  <c r="BI152" i="13"/>
  <c r="BH152" i="13"/>
  <c r="BG152" i="13"/>
  <c r="BF152" i="13"/>
  <c r="T152" i="13"/>
  <c r="R152" i="13"/>
  <c r="P152" i="13"/>
  <c r="J152" i="13"/>
  <c r="BE152" i="13" s="1"/>
  <c r="BK151" i="13"/>
  <c r="BI151" i="13"/>
  <c r="BH151" i="13"/>
  <c r="BG151" i="13"/>
  <c r="BF151" i="13"/>
  <c r="T151" i="13"/>
  <c r="R151" i="13"/>
  <c r="P151" i="13"/>
  <c r="J151" i="13"/>
  <c r="BE151" i="13" s="1"/>
  <c r="BK150" i="13"/>
  <c r="BI150" i="13"/>
  <c r="BH150" i="13"/>
  <c r="BG150" i="13"/>
  <c r="BF150" i="13"/>
  <c r="T150" i="13"/>
  <c r="R150" i="13"/>
  <c r="P150" i="13"/>
  <c r="J150" i="13"/>
  <c r="BE150" i="13" s="1"/>
  <c r="BK149" i="13"/>
  <c r="BI149" i="13"/>
  <c r="BH149" i="13"/>
  <c r="BG149" i="13"/>
  <c r="BF149" i="13"/>
  <c r="T149" i="13"/>
  <c r="R149" i="13"/>
  <c r="P149" i="13"/>
  <c r="J149" i="13"/>
  <c r="BE149" i="13" s="1"/>
  <c r="BK148" i="13"/>
  <c r="BI148" i="13"/>
  <c r="BH148" i="13"/>
  <c r="BG148" i="13"/>
  <c r="BF148" i="13"/>
  <c r="T148" i="13"/>
  <c r="R148" i="13"/>
  <c r="P148" i="13"/>
  <c r="J148" i="13"/>
  <c r="BE148" i="13" s="1"/>
  <c r="BK147" i="13"/>
  <c r="BI147" i="13"/>
  <c r="BH147" i="13"/>
  <c r="BG147" i="13"/>
  <c r="BF147" i="13"/>
  <c r="BE147" i="13"/>
  <c r="T147" i="13"/>
  <c r="R147" i="13"/>
  <c r="P147" i="13"/>
  <c r="J147" i="13"/>
  <c r="BK146" i="13"/>
  <c r="BI146" i="13"/>
  <c r="BH146" i="13"/>
  <c r="BG146" i="13"/>
  <c r="BF146" i="13"/>
  <c r="T146" i="13"/>
  <c r="R146" i="13"/>
  <c r="P146" i="13"/>
  <c r="J146" i="13"/>
  <c r="BE146" i="13" s="1"/>
  <c r="BK145" i="13"/>
  <c r="BI145" i="13"/>
  <c r="BH145" i="13"/>
  <c r="BG145" i="13"/>
  <c r="BF145" i="13"/>
  <c r="T145" i="13"/>
  <c r="R145" i="13"/>
  <c r="P145" i="13"/>
  <c r="J145" i="13"/>
  <c r="BE145" i="13" s="1"/>
  <c r="BK144" i="13"/>
  <c r="BI144" i="13"/>
  <c r="BH144" i="13"/>
  <c r="BG144" i="13"/>
  <c r="BF144" i="13"/>
  <c r="T144" i="13"/>
  <c r="R144" i="13"/>
  <c r="P144" i="13"/>
  <c r="J144" i="13"/>
  <c r="BE144" i="13" s="1"/>
  <c r="BK143" i="13"/>
  <c r="BI143" i="13"/>
  <c r="BH143" i="13"/>
  <c r="BG143" i="13"/>
  <c r="BF143" i="13"/>
  <c r="BE143" i="13"/>
  <c r="T143" i="13"/>
  <c r="R143" i="13"/>
  <c r="P143" i="13"/>
  <c r="J143" i="13"/>
  <c r="BK142" i="13"/>
  <c r="BI142" i="13"/>
  <c r="BH142" i="13"/>
  <c r="BG142" i="13"/>
  <c r="BF142" i="13"/>
  <c r="BE142" i="13"/>
  <c r="T142" i="13"/>
  <c r="R142" i="13"/>
  <c r="P142" i="13"/>
  <c r="J142" i="13"/>
  <c r="BK141" i="13"/>
  <c r="BI141" i="13"/>
  <c r="BH141" i="13"/>
  <c r="BG141" i="13"/>
  <c r="BF141" i="13"/>
  <c r="T141" i="13"/>
  <c r="R141" i="13"/>
  <c r="P141" i="13"/>
  <c r="J141" i="13"/>
  <c r="BE141" i="13" s="1"/>
  <c r="BK140" i="13"/>
  <c r="BI140" i="13"/>
  <c r="BH140" i="13"/>
  <c r="BG140" i="13"/>
  <c r="BF140" i="13"/>
  <c r="T140" i="13"/>
  <c r="R140" i="13"/>
  <c r="P140" i="13"/>
  <c r="J140" i="13"/>
  <c r="BE140" i="13" s="1"/>
  <c r="BK139" i="13"/>
  <c r="BI139" i="13"/>
  <c r="BH139" i="13"/>
  <c r="BG139" i="13"/>
  <c r="BF139" i="13"/>
  <c r="BE139" i="13"/>
  <c r="T139" i="13"/>
  <c r="R139" i="13"/>
  <c r="P139" i="13"/>
  <c r="J139" i="13"/>
  <c r="BK138" i="13"/>
  <c r="BI138" i="13"/>
  <c r="BH138" i="13"/>
  <c r="BG138" i="13"/>
  <c r="BF138" i="13"/>
  <c r="BE138" i="13"/>
  <c r="T138" i="13"/>
  <c r="R138" i="13"/>
  <c r="P138" i="13"/>
  <c r="J138" i="13"/>
  <c r="BK137" i="13"/>
  <c r="BI137" i="13"/>
  <c r="BH137" i="13"/>
  <c r="BG137" i="13"/>
  <c r="BF137" i="13"/>
  <c r="T137" i="13"/>
  <c r="R137" i="13"/>
  <c r="P137" i="13"/>
  <c r="J137" i="13"/>
  <c r="BE137" i="13" s="1"/>
  <c r="BK136" i="13"/>
  <c r="BI136" i="13"/>
  <c r="BH136" i="13"/>
  <c r="BG136" i="13"/>
  <c r="BF136" i="13"/>
  <c r="T136" i="13"/>
  <c r="R136" i="13"/>
  <c r="P136" i="13"/>
  <c r="J136" i="13"/>
  <c r="BE136" i="13" s="1"/>
  <c r="BK135" i="13"/>
  <c r="BI135" i="13"/>
  <c r="BH135" i="13"/>
  <c r="BG135" i="13"/>
  <c r="BF135" i="13"/>
  <c r="T135" i="13"/>
  <c r="R135" i="13"/>
  <c r="P135" i="13"/>
  <c r="J135" i="13"/>
  <c r="BE135" i="13" s="1"/>
  <c r="BK134" i="13"/>
  <c r="BI134" i="13"/>
  <c r="BH134" i="13"/>
  <c r="BG134" i="13"/>
  <c r="BF134" i="13"/>
  <c r="BE134" i="13"/>
  <c r="T134" i="13"/>
  <c r="R134" i="13"/>
  <c r="P134" i="13"/>
  <c r="J134" i="13"/>
  <c r="BK133" i="13"/>
  <c r="BI133" i="13"/>
  <c r="BH133" i="13"/>
  <c r="BG133" i="13"/>
  <c r="BF133" i="13"/>
  <c r="T133" i="13"/>
  <c r="R133" i="13"/>
  <c r="P133" i="13"/>
  <c r="J133" i="13"/>
  <c r="BE133" i="13" s="1"/>
  <c r="BK132" i="13"/>
  <c r="BI132" i="13"/>
  <c r="BH132" i="13"/>
  <c r="BG132" i="13"/>
  <c r="BF132" i="13"/>
  <c r="T132" i="13"/>
  <c r="R132" i="13"/>
  <c r="P132" i="13"/>
  <c r="J132" i="13"/>
  <c r="BE132" i="13" s="1"/>
  <c r="BK131" i="13"/>
  <c r="BI131" i="13"/>
  <c r="BH131" i="13"/>
  <c r="BG131" i="13"/>
  <c r="BF131" i="13"/>
  <c r="T131" i="13"/>
  <c r="R131" i="13"/>
  <c r="P131" i="13"/>
  <c r="J131" i="13"/>
  <c r="BE131" i="13" s="1"/>
  <c r="J125" i="13"/>
  <c r="F125" i="13"/>
  <c r="F123" i="13"/>
  <c r="E121" i="13"/>
  <c r="J92" i="13"/>
  <c r="J91" i="13"/>
  <c r="F91" i="13"/>
  <c r="F89" i="13"/>
  <c r="E87" i="13"/>
  <c r="J37" i="13"/>
  <c r="J36" i="13"/>
  <c r="J35" i="13"/>
  <c r="J126" i="13" s="1"/>
  <c r="F126" i="13" s="1"/>
  <c r="J89" i="13" s="1"/>
  <c r="E85" i="13" s="1"/>
  <c r="BK174" i="12"/>
  <c r="BI174" i="12"/>
  <c r="BH174" i="12"/>
  <c r="BG174" i="12"/>
  <c r="BF174" i="12"/>
  <c r="T174" i="12"/>
  <c r="T173" i="12" s="1"/>
  <c r="R174" i="12"/>
  <c r="R173" i="12" s="1"/>
  <c r="P174" i="12"/>
  <c r="J174" i="12"/>
  <c r="BE174" i="12" s="1"/>
  <c r="BK173" i="12"/>
  <c r="P173" i="12"/>
  <c r="J173" i="12"/>
  <c r="J101" i="12" s="1"/>
  <c r="BK171" i="12"/>
  <c r="BI171" i="12"/>
  <c r="BH171" i="12"/>
  <c r="BG171" i="12"/>
  <c r="BF171" i="12"/>
  <c r="T171" i="12"/>
  <c r="R171" i="12"/>
  <c r="P171" i="12"/>
  <c r="J171" i="12"/>
  <c r="BE171" i="12" s="1"/>
  <c r="BK168" i="12"/>
  <c r="BI168" i="12"/>
  <c r="BH168" i="12"/>
  <c r="BG168" i="12"/>
  <c r="BF168" i="12"/>
  <c r="BE168" i="12"/>
  <c r="T168" i="12"/>
  <c r="R168" i="12"/>
  <c r="P168" i="12"/>
  <c r="J168" i="12"/>
  <c r="BK166" i="12"/>
  <c r="BI166" i="12"/>
  <c r="BH166" i="12"/>
  <c r="BG166" i="12"/>
  <c r="BF166" i="12"/>
  <c r="T166" i="12"/>
  <c r="R166" i="12"/>
  <c r="P166" i="12"/>
  <c r="J166" i="12"/>
  <c r="BE166" i="12" s="1"/>
  <c r="BK163" i="12"/>
  <c r="BI163" i="12"/>
  <c r="BH163" i="12"/>
  <c r="BG163" i="12"/>
  <c r="BF163" i="12"/>
  <c r="T163" i="12"/>
  <c r="R163" i="12"/>
  <c r="P163" i="12"/>
  <c r="J163" i="12"/>
  <c r="BE163" i="12" s="1"/>
  <c r="BK162" i="12"/>
  <c r="BI162" i="12"/>
  <c r="BH162" i="12"/>
  <c r="BG162" i="12"/>
  <c r="BF162" i="12"/>
  <c r="T162" i="12"/>
  <c r="R162" i="12"/>
  <c r="P162" i="12"/>
  <c r="J162" i="12"/>
  <c r="BE162" i="12" s="1"/>
  <c r="BK160" i="12"/>
  <c r="BI160" i="12"/>
  <c r="BH160" i="12"/>
  <c r="BG160" i="12"/>
  <c r="BF160" i="12"/>
  <c r="T160" i="12"/>
  <c r="R160" i="12"/>
  <c r="P160" i="12"/>
  <c r="J160" i="12"/>
  <c r="BE160" i="12" s="1"/>
  <c r="BK157" i="12"/>
  <c r="BI157" i="12"/>
  <c r="BH157" i="12"/>
  <c r="BG157" i="12"/>
  <c r="BF157" i="12"/>
  <c r="BE157" i="12"/>
  <c r="T157" i="12"/>
  <c r="R157" i="12"/>
  <c r="P157" i="12"/>
  <c r="J157" i="12"/>
  <c r="BK155" i="12"/>
  <c r="BI155" i="12"/>
  <c r="BH155" i="12"/>
  <c r="BG155" i="12"/>
  <c r="BF155" i="12"/>
  <c r="T155" i="12"/>
  <c r="R155" i="12"/>
  <c r="P155" i="12"/>
  <c r="J155" i="12"/>
  <c r="BE155" i="12" s="1"/>
  <c r="BK152" i="12"/>
  <c r="BI152" i="12"/>
  <c r="BH152" i="12"/>
  <c r="BG152" i="12"/>
  <c r="BF152" i="12"/>
  <c r="T152" i="12"/>
  <c r="R152" i="12"/>
  <c r="P152" i="12"/>
  <c r="J152" i="12"/>
  <c r="BE152" i="12" s="1"/>
  <c r="BK151" i="12"/>
  <c r="BI151" i="12"/>
  <c r="BH151" i="12"/>
  <c r="BG151" i="12"/>
  <c r="BF151" i="12"/>
  <c r="T151" i="12"/>
  <c r="R151" i="12"/>
  <c r="P151" i="12"/>
  <c r="J151" i="12"/>
  <c r="BE151" i="12" s="1"/>
  <c r="BK149" i="12"/>
  <c r="BI149" i="12"/>
  <c r="BH149" i="12"/>
  <c r="BG149" i="12"/>
  <c r="BF149" i="12"/>
  <c r="T149" i="12"/>
  <c r="R149" i="12"/>
  <c r="P149" i="12"/>
  <c r="J149" i="12"/>
  <c r="BE149" i="12" s="1"/>
  <c r="BK148" i="12"/>
  <c r="BI148" i="12"/>
  <c r="BH148" i="12"/>
  <c r="BG148" i="12"/>
  <c r="BF148" i="12"/>
  <c r="T148" i="12"/>
  <c r="R148" i="12"/>
  <c r="R137" i="12" s="1"/>
  <c r="P148" i="12"/>
  <c r="J148" i="12"/>
  <c r="BE148" i="12" s="1"/>
  <c r="BK145" i="12"/>
  <c r="BI145" i="12"/>
  <c r="BH145" i="12"/>
  <c r="BG145" i="12"/>
  <c r="BF145" i="12"/>
  <c r="T145" i="12"/>
  <c r="R145" i="12"/>
  <c r="P145" i="12"/>
  <c r="J145" i="12"/>
  <c r="BE145" i="12" s="1"/>
  <c r="BK143" i="12"/>
  <c r="BI143" i="12"/>
  <c r="BH143" i="12"/>
  <c r="BG143" i="12"/>
  <c r="BF143" i="12"/>
  <c r="BE143" i="12"/>
  <c r="T143" i="12"/>
  <c r="R143" i="12"/>
  <c r="P143" i="12"/>
  <c r="J143" i="12"/>
  <c r="BK138" i="12"/>
  <c r="BI138" i="12"/>
  <c r="BH138" i="12"/>
  <c r="BG138" i="12"/>
  <c r="BF138" i="12"/>
  <c r="T138" i="12"/>
  <c r="R138" i="12"/>
  <c r="P138" i="12"/>
  <c r="J138" i="12"/>
  <c r="BE138" i="12" s="1"/>
  <c r="BK134" i="12"/>
  <c r="BK133" i="12" s="1"/>
  <c r="J133" i="12" s="1"/>
  <c r="J99" i="12" s="1"/>
  <c r="BI134" i="12"/>
  <c r="BH134" i="12"/>
  <c r="BG134" i="12"/>
  <c r="BF134" i="12"/>
  <c r="T134" i="12"/>
  <c r="T133" i="12" s="1"/>
  <c r="R134" i="12"/>
  <c r="P134" i="12"/>
  <c r="J134" i="12"/>
  <c r="BE134" i="12" s="1"/>
  <c r="R133" i="12"/>
  <c r="P133" i="12"/>
  <c r="BK130" i="12"/>
  <c r="BI130" i="12"/>
  <c r="F37" i="12" s="1"/>
  <c r="BH130" i="12"/>
  <c r="BG130" i="12"/>
  <c r="BF130" i="12"/>
  <c r="T130" i="12"/>
  <c r="R130" i="12"/>
  <c r="P130" i="12"/>
  <c r="J130" i="12"/>
  <c r="BE130" i="12" s="1"/>
  <c r="BK127" i="12"/>
  <c r="BI127" i="12"/>
  <c r="BH127" i="12"/>
  <c r="BG127" i="12"/>
  <c r="BF127" i="12"/>
  <c r="BE127" i="12"/>
  <c r="T127" i="12"/>
  <c r="R127" i="12"/>
  <c r="P127" i="12"/>
  <c r="J127" i="12"/>
  <c r="BK124" i="12"/>
  <c r="BK123" i="12" s="1"/>
  <c r="J123" i="12" s="1"/>
  <c r="J98" i="12" s="1"/>
  <c r="BI124" i="12"/>
  <c r="BH124" i="12"/>
  <c r="F36" i="12" s="1"/>
  <c r="BG124" i="12"/>
  <c r="BF124" i="12"/>
  <c r="T124" i="12"/>
  <c r="R124" i="12"/>
  <c r="R123" i="12" s="1"/>
  <c r="P124" i="12"/>
  <c r="P123" i="12" s="1"/>
  <c r="J124" i="12"/>
  <c r="BE124" i="12" s="1"/>
  <c r="J118" i="12"/>
  <c r="F118" i="12"/>
  <c r="J117" i="12"/>
  <c r="F117" i="12"/>
  <c r="F115" i="12"/>
  <c r="E113" i="12"/>
  <c r="J91" i="12"/>
  <c r="F91" i="12"/>
  <c r="F89" i="12"/>
  <c r="E87" i="12"/>
  <c r="J37" i="12"/>
  <c r="J36" i="12"/>
  <c r="J35" i="12"/>
  <c r="J92" i="12" s="1"/>
  <c r="F92" i="12" s="1"/>
  <c r="J89" i="12" s="1"/>
  <c r="E85" i="12" s="1"/>
  <c r="BK249" i="11"/>
  <c r="BI249" i="11"/>
  <c r="BH249" i="11"/>
  <c r="BG249" i="11"/>
  <c r="BF249" i="11"/>
  <c r="T249" i="11"/>
  <c r="T248" i="11" s="1"/>
  <c r="T247" i="11" s="1"/>
  <c r="R249" i="11"/>
  <c r="R248" i="11" s="1"/>
  <c r="R247" i="11" s="1"/>
  <c r="P249" i="11"/>
  <c r="J249" i="11"/>
  <c r="BE249" i="11" s="1"/>
  <c r="BK248" i="11"/>
  <c r="J248" i="11" s="1"/>
  <c r="J106" i="11" s="1"/>
  <c r="P248" i="11"/>
  <c r="P247" i="11" s="1"/>
  <c r="BK245" i="11"/>
  <c r="BK244" i="11" s="1"/>
  <c r="J244" i="11" s="1"/>
  <c r="J104" i="11" s="1"/>
  <c r="BI245" i="11"/>
  <c r="BH245" i="11"/>
  <c r="BG245" i="11"/>
  <c r="BF245" i="11"/>
  <c r="T245" i="11"/>
  <c r="T244" i="11" s="1"/>
  <c r="R245" i="11"/>
  <c r="P245" i="11"/>
  <c r="P244" i="11" s="1"/>
  <c r="J245" i="11"/>
  <c r="BE245" i="11" s="1"/>
  <c r="R244" i="11"/>
  <c r="BK238" i="11"/>
  <c r="BI238" i="11"/>
  <c r="BH238" i="11"/>
  <c r="BG238" i="11"/>
  <c r="BF238" i="11"/>
  <c r="T238" i="11"/>
  <c r="R238" i="11"/>
  <c r="P238" i="11"/>
  <c r="J238" i="11"/>
  <c r="BE238" i="11" s="1"/>
  <c r="BK236" i="11"/>
  <c r="BI236" i="11"/>
  <c r="BH236" i="11"/>
  <c r="BG236" i="11"/>
  <c r="BF236" i="11"/>
  <c r="T236" i="11"/>
  <c r="R236" i="11"/>
  <c r="P236" i="11"/>
  <c r="J236" i="11"/>
  <c r="BE236" i="11" s="1"/>
  <c r="BK232" i="11"/>
  <c r="BI232" i="11"/>
  <c r="BH232" i="11"/>
  <c r="BG232" i="11"/>
  <c r="BF232" i="11"/>
  <c r="T232" i="11"/>
  <c r="R232" i="11"/>
  <c r="P232" i="11"/>
  <c r="J232" i="11"/>
  <c r="BE232" i="11" s="1"/>
  <c r="BK230" i="11"/>
  <c r="BI230" i="11"/>
  <c r="BH230" i="11"/>
  <c r="BG230" i="11"/>
  <c r="BF230" i="11"/>
  <c r="BE230" i="11"/>
  <c r="T230" i="11"/>
  <c r="R230" i="11"/>
  <c r="P230" i="11"/>
  <c r="J230" i="11"/>
  <c r="BK226" i="11"/>
  <c r="BI226" i="11"/>
  <c r="BH226" i="11"/>
  <c r="BG226" i="11"/>
  <c r="BF226" i="11"/>
  <c r="T226" i="11"/>
  <c r="R226" i="11"/>
  <c r="P226" i="11"/>
  <c r="J226" i="11"/>
  <c r="BE226" i="11" s="1"/>
  <c r="R225" i="11"/>
  <c r="BK220" i="11"/>
  <c r="BI220" i="11"/>
  <c r="BH220" i="11"/>
  <c r="BG220" i="11"/>
  <c r="BF220" i="11"/>
  <c r="T220" i="11"/>
  <c r="R220" i="11"/>
  <c r="P220" i="11"/>
  <c r="J220" i="11"/>
  <c r="BE220" i="11" s="1"/>
  <c r="BK216" i="11"/>
  <c r="BI216" i="11"/>
  <c r="BH216" i="11"/>
  <c r="BG216" i="11"/>
  <c r="BF216" i="11"/>
  <c r="T216" i="11"/>
  <c r="R216" i="11"/>
  <c r="P216" i="11"/>
  <c r="J216" i="11"/>
  <c r="BE216" i="11" s="1"/>
  <c r="BK212" i="11"/>
  <c r="BI212" i="11"/>
  <c r="BH212" i="11"/>
  <c r="BG212" i="11"/>
  <c r="BF212" i="11"/>
  <c r="T212" i="11"/>
  <c r="R212" i="11"/>
  <c r="P212" i="11"/>
  <c r="J212" i="11"/>
  <c r="BE212" i="11" s="1"/>
  <c r="BK208" i="11"/>
  <c r="BI208" i="11"/>
  <c r="BH208" i="11"/>
  <c r="BG208" i="11"/>
  <c r="BF208" i="11"/>
  <c r="T208" i="11"/>
  <c r="R208" i="11"/>
  <c r="P208" i="11"/>
  <c r="J208" i="11"/>
  <c r="BE208" i="11" s="1"/>
  <c r="BK204" i="11"/>
  <c r="BI204" i="11"/>
  <c r="BH204" i="11"/>
  <c r="BG204" i="11"/>
  <c r="BF204" i="11"/>
  <c r="BE204" i="11"/>
  <c r="T204" i="11"/>
  <c r="R204" i="11"/>
  <c r="P204" i="11"/>
  <c r="J204" i="11"/>
  <c r="BK202" i="11"/>
  <c r="BI202" i="11"/>
  <c r="BH202" i="11"/>
  <c r="BG202" i="11"/>
  <c r="BF202" i="11"/>
  <c r="T202" i="11"/>
  <c r="R202" i="11"/>
  <c r="P202" i="11"/>
  <c r="J202" i="11"/>
  <c r="BE202" i="11" s="1"/>
  <c r="BK198" i="11"/>
  <c r="BI198" i="11"/>
  <c r="BH198" i="11"/>
  <c r="BG198" i="11"/>
  <c r="BF198" i="11"/>
  <c r="T198" i="11"/>
  <c r="R198" i="11"/>
  <c r="P198" i="11"/>
  <c r="J198" i="11"/>
  <c r="BE198" i="11" s="1"/>
  <c r="BK194" i="11"/>
  <c r="BI194" i="11"/>
  <c r="BH194" i="11"/>
  <c r="BG194" i="11"/>
  <c r="BF194" i="11"/>
  <c r="T194" i="11"/>
  <c r="R194" i="11"/>
  <c r="P194" i="11"/>
  <c r="J194" i="11"/>
  <c r="BE194" i="11" s="1"/>
  <c r="BK187" i="11"/>
  <c r="BI187" i="11"/>
  <c r="BH187" i="11"/>
  <c r="BG187" i="11"/>
  <c r="BF187" i="11"/>
  <c r="T187" i="11"/>
  <c r="R187" i="11"/>
  <c r="P187" i="11"/>
  <c r="J187" i="11"/>
  <c r="BE187" i="11" s="1"/>
  <c r="BK185" i="11"/>
  <c r="BI185" i="11"/>
  <c r="BH185" i="11"/>
  <c r="BG185" i="11"/>
  <c r="BF185" i="11"/>
  <c r="T185" i="11"/>
  <c r="R185" i="11"/>
  <c r="P185" i="11"/>
  <c r="J185" i="11"/>
  <c r="BE185" i="11" s="1"/>
  <c r="BK181" i="11"/>
  <c r="BI181" i="11"/>
  <c r="BH181" i="11"/>
  <c r="BG181" i="11"/>
  <c r="BF181" i="11"/>
  <c r="T181" i="11"/>
  <c r="T174" i="11" s="1"/>
  <c r="R181" i="11"/>
  <c r="P181" i="11"/>
  <c r="J181" i="11"/>
  <c r="BE181" i="11" s="1"/>
  <c r="BK179" i="11"/>
  <c r="BI179" i="11"/>
  <c r="BH179" i="11"/>
  <c r="BG179" i="11"/>
  <c r="BF179" i="11"/>
  <c r="T179" i="11"/>
  <c r="R179" i="11"/>
  <c r="P179" i="11"/>
  <c r="J179" i="11"/>
  <c r="BE179" i="11" s="1"/>
  <c r="BK178" i="11"/>
  <c r="BI178" i="11"/>
  <c r="BH178" i="11"/>
  <c r="BG178" i="11"/>
  <c r="BF178" i="11"/>
  <c r="BE178" i="11"/>
  <c r="T178" i="11"/>
  <c r="R178" i="11"/>
  <c r="P178" i="11"/>
  <c r="J178" i="11"/>
  <c r="BK175" i="11"/>
  <c r="BI175" i="11"/>
  <c r="BH175" i="11"/>
  <c r="BG175" i="11"/>
  <c r="BF175" i="11"/>
  <c r="T175" i="11"/>
  <c r="R175" i="11"/>
  <c r="R174" i="11" s="1"/>
  <c r="P175" i="11"/>
  <c r="J175" i="11"/>
  <c r="BE175" i="11" s="1"/>
  <c r="BK174" i="11"/>
  <c r="J174" i="11" s="1"/>
  <c r="J102" i="11" s="1"/>
  <c r="BK173" i="11"/>
  <c r="BI173" i="11"/>
  <c r="BH173" i="11"/>
  <c r="BG173" i="11"/>
  <c r="BF173" i="11"/>
  <c r="T173" i="11"/>
  <c r="R173" i="11"/>
  <c r="P173" i="11"/>
  <c r="P172" i="11" s="1"/>
  <c r="J173" i="11"/>
  <c r="BE173" i="11" s="1"/>
  <c r="BK172" i="11"/>
  <c r="T172" i="11"/>
  <c r="R172" i="11"/>
  <c r="J172" i="11"/>
  <c r="BK168" i="11"/>
  <c r="BI168" i="11"/>
  <c r="BH168" i="11"/>
  <c r="BG168" i="11"/>
  <c r="BF168" i="11"/>
  <c r="BE168" i="11"/>
  <c r="T168" i="11"/>
  <c r="R168" i="11"/>
  <c r="P168" i="11"/>
  <c r="J168" i="11"/>
  <c r="BK165" i="11"/>
  <c r="BI165" i="11"/>
  <c r="BH165" i="11"/>
  <c r="BG165" i="11"/>
  <c r="BF165" i="11"/>
  <c r="T165" i="11"/>
  <c r="R165" i="11"/>
  <c r="P165" i="11"/>
  <c r="J165" i="11"/>
  <c r="BE165" i="11" s="1"/>
  <c r="BK161" i="11"/>
  <c r="BI161" i="11"/>
  <c r="BH161" i="11"/>
  <c r="BG161" i="11"/>
  <c r="BF161" i="11"/>
  <c r="T161" i="11"/>
  <c r="R161" i="11"/>
  <c r="P161" i="11"/>
  <c r="J161" i="11"/>
  <c r="BE161" i="11" s="1"/>
  <c r="BK157" i="11"/>
  <c r="BI157" i="11"/>
  <c r="BH157" i="11"/>
  <c r="BG157" i="11"/>
  <c r="BF157" i="11"/>
  <c r="T157" i="11"/>
  <c r="R157" i="11"/>
  <c r="P157" i="11"/>
  <c r="J157" i="11"/>
  <c r="BE157" i="11" s="1"/>
  <c r="BK155" i="11"/>
  <c r="BI155" i="11"/>
  <c r="BH155" i="11"/>
  <c r="BG155" i="11"/>
  <c r="BF155" i="11"/>
  <c r="T155" i="11"/>
  <c r="R155" i="11"/>
  <c r="P155" i="11"/>
  <c r="J155" i="11"/>
  <c r="BE155" i="11" s="1"/>
  <c r="BK151" i="11"/>
  <c r="BI151" i="11"/>
  <c r="BH151" i="11"/>
  <c r="BG151" i="11"/>
  <c r="BF151" i="11"/>
  <c r="BE151" i="11"/>
  <c r="T151" i="11"/>
  <c r="R151" i="11"/>
  <c r="P151" i="11"/>
  <c r="J151" i="11"/>
  <c r="BK147" i="11"/>
  <c r="BI147" i="11"/>
  <c r="BH147" i="11"/>
  <c r="BG147" i="11"/>
  <c r="BF147" i="11"/>
  <c r="T147" i="11"/>
  <c r="R147" i="11"/>
  <c r="P147" i="11"/>
  <c r="P142" i="11" s="1"/>
  <c r="J147" i="11"/>
  <c r="BE147" i="11" s="1"/>
  <c r="BK143" i="11"/>
  <c r="BI143" i="11"/>
  <c r="BH143" i="11"/>
  <c r="BG143" i="11"/>
  <c r="BF143" i="11"/>
  <c r="T143" i="11"/>
  <c r="R143" i="11"/>
  <c r="P143" i="11"/>
  <c r="J143" i="11"/>
  <c r="BE143" i="11" s="1"/>
  <c r="BK136" i="11"/>
  <c r="BK135" i="11" s="1"/>
  <c r="J135" i="11" s="1"/>
  <c r="J99" i="11" s="1"/>
  <c r="BI136" i="11"/>
  <c r="BH136" i="11"/>
  <c r="BG136" i="11"/>
  <c r="BF136" i="11"/>
  <c r="BE136" i="11"/>
  <c r="T136" i="11"/>
  <c r="T135" i="11" s="1"/>
  <c r="R136" i="11"/>
  <c r="R135" i="11" s="1"/>
  <c r="P136" i="11"/>
  <c r="P135" i="11" s="1"/>
  <c r="J136" i="11"/>
  <c r="BK132" i="11"/>
  <c r="BI132" i="11"/>
  <c r="BH132" i="11"/>
  <c r="BG132" i="11"/>
  <c r="BF132" i="11"/>
  <c r="T132" i="11"/>
  <c r="R132" i="11"/>
  <c r="P132" i="11"/>
  <c r="J132" i="11"/>
  <c r="BE132" i="11" s="1"/>
  <c r="BK129" i="11"/>
  <c r="BK128" i="11" s="1"/>
  <c r="BI129" i="11"/>
  <c r="BH129" i="11"/>
  <c r="BG129" i="11"/>
  <c r="BF129" i="11"/>
  <c r="T129" i="11"/>
  <c r="R129" i="11"/>
  <c r="R128" i="11" s="1"/>
  <c r="P129" i="11"/>
  <c r="J129" i="11"/>
  <c r="BE129" i="11" s="1"/>
  <c r="J122" i="11"/>
  <c r="F122" i="11"/>
  <c r="F120" i="11"/>
  <c r="E118" i="11"/>
  <c r="J101" i="11"/>
  <c r="J92" i="11"/>
  <c r="J91" i="11"/>
  <c r="F91" i="11"/>
  <c r="F89" i="11"/>
  <c r="E87" i="11"/>
  <c r="J37" i="11"/>
  <c r="J36" i="11"/>
  <c r="J35" i="11"/>
  <c r="J123" i="11" s="1"/>
  <c r="F123" i="11" s="1"/>
  <c r="J89" i="11" s="1"/>
  <c r="E116" i="11" s="1"/>
  <c r="BK179" i="10"/>
  <c r="BI179" i="10"/>
  <c r="BH179" i="10"/>
  <c r="BG179" i="10"/>
  <c r="BF179" i="10"/>
  <c r="T179" i="10"/>
  <c r="R179" i="10"/>
  <c r="P179" i="10"/>
  <c r="J179" i="10"/>
  <c r="BE179" i="10" s="1"/>
  <c r="BK178" i="10"/>
  <c r="BI178" i="10"/>
  <c r="BH178" i="10"/>
  <c r="BG178" i="10"/>
  <c r="BF178" i="10"/>
  <c r="T178" i="10"/>
  <c r="R178" i="10"/>
  <c r="P178" i="10"/>
  <c r="J178" i="10"/>
  <c r="BE178" i="10" s="1"/>
  <c r="BK177" i="10"/>
  <c r="BI177" i="10"/>
  <c r="BH177" i="10"/>
  <c r="BG177" i="10"/>
  <c r="BF177" i="10"/>
  <c r="T177" i="10"/>
  <c r="R177" i="10"/>
  <c r="P177" i="10"/>
  <c r="J177" i="10"/>
  <c r="BE177" i="10" s="1"/>
  <c r="BK176" i="10"/>
  <c r="BI176" i="10"/>
  <c r="BH176" i="10"/>
  <c r="BG176" i="10"/>
  <c r="BF176" i="10"/>
  <c r="T176" i="10"/>
  <c r="R176" i="10"/>
  <c r="P176" i="10"/>
  <c r="J176" i="10"/>
  <c r="BE176" i="10" s="1"/>
  <c r="BK175" i="10"/>
  <c r="BI175" i="10"/>
  <c r="BH175" i="10"/>
  <c r="BG175" i="10"/>
  <c r="BF175" i="10"/>
  <c r="T175" i="10"/>
  <c r="R175" i="10"/>
  <c r="R174" i="10" s="1"/>
  <c r="P175" i="10"/>
  <c r="J175" i="10"/>
  <c r="BE175" i="10" s="1"/>
  <c r="BK173" i="10"/>
  <c r="BI173" i="10"/>
  <c r="BH173" i="10"/>
  <c r="BG173" i="10"/>
  <c r="BF173" i="10"/>
  <c r="T173" i="10"/>
  <c r="R173" i="10"/>
  <c r="P173" i="10"/>
  <c r="J173" i="10"/>
  <c r="BE173" i="10" s="1"/>
  <c r="BK169" i="10"/>
  <c r="BI169" i="10"/>
  <c r="BH169" i="10"/>
  <c r="BG169" i="10"/>
  <c r="BF169" i="10"/>
  <c r="BE169" i="10"/>
  <c r="T169" i="10"/>
  <c r="R169" i="10"/>
  <c r="P169" i="10"/>
  <c r="J169" i="10"/>
  <c r="BK165" i="10"/>
  <c r="BI165" i="10"/>
  <c r="BH165" i="10"/>
  <c r="BG165" i="10"/>
  <c r="BF165" i="10"/>
  <c r="T165" i="10"/>
  <c r="R165" i="10"/>
  <c r="P165" i="10"/>
  <c r="J165" i="10"/>
  <c r="BE165" i="10" s="1"/>
  <c r="BK162" i="10"/>
  <c r="BI162" i="10"/>
  <c r="BH162" i="10"/>
  <c r="BG162" i="10"/>
  <c r="BF162" i="10"/>
  <c r="T162" i="10"/>
  <c r="R162" i="10"/>
  <c r="P162" i="10"/>
  <c r="J162" i="10"/>
  <c r="BE162" i="10" s="1"/>
  <c r="BK160" i="10"/>
  <c r="BI160" i="10"/>
  <c r="BH160" i="10"/>
  <c r="BG160" i="10"/>
  <c r="BF160" i="10"/>
  <c r="T160" i="10"/>
  <c r="R160" i="10"/>
  <c r="P160" i="10"/>
  <c r="J160" i="10"/>
  <c r="BE160" i="10" s="1"/>
  <c r="BK158" i="10"/>
  <c r="BI158" i="10"/>
  <c r="BH158" i="10"/>
  <c r="BG158" i="10"/>
  <c r="BF158" i="10"/>
  <c r="BE158" i="10"/>
  <c r="T158" i="10"/>
  <c r="R158" i="10"/>
  <c r="P158" i="10"/>
  <c r="J158" i="10"/>
  <c r="BK154" i="10"/>
  <c r="BI154" i="10"/>
  <c r="BH154" i="10"/>
  <c r="BG154" i="10"/>
  <c r="BF154" i="10"/>
  <c r="T154" i="10"/>
  <c r="R154" i="10"/>
  <c r="P154" i="10"/>
  <c r="J154" i="10"/>
  <c r="BE154" i="10" s="1"/>
  <c r="BK152" i="10"/>
  <c r="BI152" i="10"/>
  <c r="BH152" i="10"/>
  <c r="BG152" i="10"/>
  <c r="BF152" i="10"/>
  <c r="T152" i="10"/>
  <c r="R152" i="10"/>
  <c r="P152" i="10"/>
  <c r="J152" i="10"/>
  <c r="BE152" i="10" s="1"/>
  <c r="BK150" i="10"/>
  <c r="BI150" i="10"/>
  <c r="BH150" i="10"/>
  <c r="BG150" i="10"/>
  <c r="BF150" i="10"/>
  <c r="BE150" i="10"/>
  <c r="T150" i="10"/>
  <c r="R150" i="10"/>
  <c r="P150" i="10"/>
  <c r="J150" i="10"/>
  <c r="BK148" i="10"/>
  <c r="BK143" i="10" s="1"/>
  <c r="J143" i="10" s="1"/>
  <c r="J99" i="10" s="1"/>
  <c r="BI148" i="10"/>
  <c r="BH148" i="10"/>
  <c r="BG148" i="10"/>
  <c r="BF148" i="10"/>
  <c r="T148" i="10"/>
  <c r="R148" i="10"/>
  <c r="P148" i="10"/>
  <c r="J148" i="10"/>
  <c r="BE148" i="10" s="1"/>
  <c r="BK144" i="10"/>
  <c r="BI144" i="10"/>
  <c r="BH144" i="10"/>
  <c r="BG144" i="10"/>
  <c r="BF144" i="10"/>
  <c r="T144" i="10"/>
  <c r="T143" i="10" s="1"/>
  <c r="R144" i="10"/>
  <c r="P144" i="10"/>
  <c r="J144" i="10"/>
  <c r="BE144" i="10" s="1"/>
  <c r="P143" i="10"/>
  <c r="BK142" i="10"/>
  <c r="BI142" i="10"/>
  <c r="BH142" i="10"/>
  <c r="BG142" i="10"/>
  <c r="BF142" i="10"/>
  <c r="BE142" i="10"/>
  <c r="T142" i="10"/>
  <c r="R142" i="10"/>
  <c r="P142" i="10"/>
  <c r="J142" i="10"/>
  <c r="BK140" i="10"/>
  <c r="BI140" i="10"/>
  <c r="BH140" i="10"/>
  <c r="BG140" i="10"/>
  <c r="BF140" i="10"/>
  <c r="T140" i="10"/>
  <c r="R140" i="10"/>
  <c r="P140" i="10"/>
  <c r="J140" i="10"/>
  <c r="BE140" i="10" s="1"/>
  <c r="BK138" i="10"/>
  <c r="BI138" i="10"/>
  <c r="BH138" i="10"/>
  <c r="BG138" i="10"/>
  <c r="BF138" i="10"/>
  <c r="T138" i="10"/>
  <c r="R138" i="10"/>
  <c r="P138" i="10"/>
  <c r="J138" i="10"/>
  <c r="BE138" i="10" s="1"/>
  <c r="BK136" i="10"/>
  <c r="BI136" i="10"/>
  <c r="BH136" i="10"/>
  <c r="BG136" i="10"/>
  <c r="BF136" i="10"/>
  <c r="BE136" i="10"/>
  <c r="T136" i="10"/>
  <c r="R136" i="10"/>
  <c r="P136" i="10"/>
  <c r="J136" i="10"/>
  <c r="BK133" i="10"/>
  <c r="BI133" i="10"/>
  <c r="BH133" i="10"/>
  <c r="BG133" i="10"/>
  <c r="BF133" i="10"/>
  <c r="T133" i="10"/>
  <c r="R133" i="10"/>
  <c r="P133" i="10"/>
  <c r="J133" i="10"/>
  <c r="BE133" i="10" s="1"/>
  <c r="BK131" i="10"/>
  <c r="BI131" i="10"/>
  <c r="BH131" i="10"/>
  <c r="BG131" i="10"/>
  <c r="BF131" i="10"/>
  <c r="T131" i="10"/>
  <c r="R131" i="10"/>
  <c r="P131" i="10"/>
  <c r="J131" i="10"/>
  <c r="BE131" i="10" s="1"/>
  <c r="BK128" i="10"/>
  <c r="BI128" i="10"/>
  <c r="BH128" i="10"/>
  <c r="BG128" i="10"/>
  <c r="BF128" i="10"/>
  <c r="T128" i="10"/>
  <c r="R128" i="10"/>
  <c r="R122" i="10" s="1"/>
  <c r="P128" i="10"/>
  <c r="J128" i="10"/>
  <c r="BE128" i="10" s="1"/>
  <c r="BK127" i="10"/>
  <c r="BI127" i="10"/>
  <c r="BH127" i="10"/>
  <c r="BG127" i="10"/>
  <c r="F35" i="10" s="1"/>
  <c r="J92" i="10" s="1"/>
  <c r="F92" i="10" s="1"/>
  <c r="J89" i="10" s="1"/>
  <c r="E110" i="10" s="1"/>
  <c r="BF127" i="10"/>
  <c r="BE127" i="10"/>
  <c r="T127" i="10"/>
  <c r="R127" i="10"/>
  <c r="P127" i="10"/>
  <c r="J127" i="10"/>
  <c r="BK123" i="10"/>
  <c r="BI123" i="10"/>
  <c r="BH123" i="10"/>
  <c r="BG123" i="10"/>
  <c r="BF123" i="10"/>
  <c r="T123" i="10"/>
  <c r="R123" i="10"/>
  <c r="P123" i="10"/>
  <c r="J123" i="10"/>
  <c r="BE123" i="10" s="1"/>
  <c r="J116" i="10"/>
  <c r="F116" i="10"/>
  <c r="F114" i="10"/>
  <c r="E112" i="10"/>
  <c r="J91" i="10"/>
  <c r="F91" i="10"/>
  <c r="F89" i="10"/>
  <c r="E87" i="10"/>
  <c r="J37" i="10"/>
  <c r="J36" i="10"/>
  <c r="J35" i="10"/>
  <c r="BK219" i="9"/>
  <c r="BK218" i="9" s="1"/>
  <c r="J218" i="9" s="1"/>
  <c r="J103" i="9" s="1"/>
  <c r="BI219" i="9"/>
  <c r="BH219" i="9"/>
  <c r="BG219" i="9"/>
  <c r="BF219" i="9"/>
  <c r="T219" i="9"/>
  <c r="T218" i="9" s="1"/>
  <c r="R219" i="9"/>
  <c r="R218" i="9" s="1"/>
  <c r="P219" i="9"/>
  <c r="P218" i="9" s="1"/>
  <c r="J219" i="9"/>
  <c r="BE219" i="9" s="1"/>
  <c r="BK216" i="9"/>
  <c r="BI216" i="9"/>
  <c r="BH216" i="9"/>
  <c r="BG216" i="9"/>
  <c r="BF216" i="9"/>
  <c r="T216" i="9"/>
  <c r="R216" i="9"/>
  <c r="P216" i="9"/>
  <c r="J216" i="9"/>
  <c r="BE216" i="9" s="1"/>
  <c r="BK213" i="9"/>
  <c r="BI213" i="9"/>
  <c r="BH213" i="9"/>
  <c r="BG213" i="9"/>
  <c r="BF213" i="9"/>
  <c r="T213" i="9"/>
  <c r="R213" i="9"/>
  <c r="P213" i="9"/>
  <c r="J213" i="9"/>
  <c r="BE213" i="9" s="1"/>
  <c r="BK212" i="9"/>
  <c r="BI212" i="9"/>
  <c r="BH212" i="9"/>
  <c r="BG212" i="9"/>
  <c r="BF212" i="9"/>
  <c r="BE212" i="9"/>
  <c r="T212" i="9"/>
  <c r="R212" i="9"/>
  <c r="P212" i="9"/>
  <c r="J212" i="9"/>
  <c r="BK210" i="9"/>
  <c r="BI210" i="9"/>
  <c r="BH210" i="9"/>
  <c r="BG210" i="9"/>
  <c r="BF210" i="9"/>
  <c r="T210" i="9"/>
  <c r="R210" i="9"/>
  <c r="P210" i="9"/>
  <c r="J210" i="9"/>
  <c r="BE210" i="9" s="1"/>
  <c r="BK209" i="9"/>
  <c r="BI209" i="9"/>
  <c r="BH209" i="9"/>
  <c r="BG209" i="9"/>
  <c r="BF209" i="9"/>
  <c r="T209" i="9"/>
  <c r="R209" i="9"/>
  <c r="P209" i="9"/>
  <c r="J209" i="9"/>
  <c r="BE209" i="9" s="1"/>
  <c r="BK208" i="9"/>
  <c r="BI208" i="9"/>
  <c r="BH208" i="9"/>
  <c r="BG208" i="9"/>
  <c r="BF208" i="9"/>
  <c r="BE208" i="9"/>
  <c r="T208" i="9"/>
  <c r="R208" i="9"/>
  <c r="P208" i="9"/>
  <c r="J208" i="9"/>
  <c r="BK205" i="9"/>
  <c r="BK200" i="9" s="1"/>
  <c r="J200" i="9" s="1"/>
  <c r="J102" i="9" s="1"/>
  <c r="BI205" i="9"/>
  <c r="BH205" i="9"/>
  <c r="BG205" i="9"/>
  <c r="BF205" i="9"/>
  <c r="T205" i="9"/>
  <c r="R205" i="9"/>
  <c r="P205" i="9"/>
  <c r="J205" i="9"/>
  <c r="BE205" i="9" s="1"/>
  <c r="BK201" i="9"/>
  <c r="BI201" i="9"/>
  <c r="BH201" i="9"/>
  <c r="BG201" i="9"/>
  <c r="BF201" i="9"/>
  <c r="T201" i="9"/>
  <c r="T200" i="9" s="1"/>
  <c r="R201" i="9"/>
  <c r="P201" i="9"/>
  <c r="J201" i="9"/>
  <c r="BE201" i="9" s="1"/>
  <c r="BK198" i="9"/>
  <c r="BI198" i="9"/>
  <c r="BH198" i="9"/>
  <c r="BG198" i="9"/>
  <c r="BF198" i="9"/>
  <c r="BE198" i="9"/>
  <c r="T198" i="9"/>
  <c r="R198" i="9"/>
  <c r="P198" i="9"/>
  <c r="J198" i="9"/>
  <c r="BK197" i="9"/>
  <c r="BI197" i="9"/>
  <c r="BH197" i="9"/>
  <c r="BG197" i="9"/>
  <c r="BF197" i="9"/>
  <c r="T197" i="9"/>
  <c r="R197" i="9"/>
  <c r="P197" i="9"/>
  <c r="J197" i="9"/>
  <c r="BE197" i="9" s="1"/>
  <c r="BK194" i="9"/>
  <c r="BK193" i="9" s="1"/>
  <c r="J193" i="9" s="1"/>
  <c r="J101" i="9" s="1"/>
  <c r="BI194" i="9"/>
  <c r="BH194" i="9"/>
  <c r="BG194" i="9"/>
  <c r="BF194" i="9"/>
  <c r="T194" i="9"/>
  <c r="R194" i="9"/>
  <c r="P194" i="9"/>
  <c r="J194" i="9"/>
  <c r="BE194" i="9" s="1"/>
  <c r="BK188" i="9"/>
  <c r="BK187" i="9" s="1"/>
  <c r="J187" i="9" s="1"/>
  <c r="J100" i="9" s="1"/>
  <c r="BI188" i="9"/>
  <c r="BH188" i="9"/>
  <c r="BG188" i="9"/>
  <c r="BF188" i="9"/>
  <c r="T188" i="9"/>
  <c r="R188" i="9"/>
  <c r="R187" i="9" s="1"/>
  <c r="P188" i="9"/>
  <c r="P187" i="9" s="1"/>
  <c r="J188" i="9"/>
  <c r="BE188" i="9" s="1"/>
  <c r="T187" i="9"/>
  <c r="BK181" i="9"/>
  <c r="BK180" i="9" s="1"/>
  <c r="J180" i="9" s="1"/>
  <c r="J99" i="9" s="1"/>
  <c r="BI181" i="9"/>
  <c r="BH181" i="9"/>
  <c r="BG181" i="9"/>
  <c r="BF181" i="9"/>
  <c r="T181" i="9"/>
  <c r="T180" i="9" s="1"/>
  <c r="R181" i="9"/>
  <c r="P181" i="9"/>
  <c r="P180" i="9" s="1"/>
  <c r="J181" i="9"/>
  <c r="BE181" i="9" s="1"/>
  <c r="R180" i="9"/>
  <c r="BK177" i="9"/>
  <c r="BI177" i="9"/>
  <c r="BH177" i="9"/>
  <c r="BG177" i="9"/>
  <c r="BF177" i="9"/>
  <c r="T177" i="9"/>
  <c r="R177" i="9"/>
  <c r="P177" i="9"/>
  <c r="J177" i="9"/>
  <c r="BE177" i="9" s="1"/>
  <c r="BK172" i="9"/>
  <c r="BI172" i="9"/>
  <c r="BH172" i="9"/>
  <c r="BG172" i="9"/>
  <c r="BF172" i="9"/>
  <c r="T172" i="9"/>
  <c r="R172" i="9"/>
  <c r="P172" i="9"/>
  <c r="J172" i="9"/>
  <c r="BE172" i="9" s="1"/>
  <c r="BK166" i="9"/>
  <c r="BI166" i="9"/>
  <c r="BH166" i="9"/>
  <c r="BG166" i="9"/>
  <c r="BF166" i="9"/>
  <c r="T166" i="9"/>
  <c r="R166" i="9"/>
  <c r="P166" i="9"/>
  <c r="J166" i="9"/>
  <c r="BE166" i="9" s="1"/>
  <c r="BK162" i="9"/>
  <c r="BI162" i="9"/>
  <c r="BH162" i="9"/>
  <c r="BG162" i="9"/>
  <c r="BF162" i="9"/>
  <c r="BE162" i="9"/>
  <c r="T162" i="9"/>
  <c r="R162" i="9"/>
  <c r="P162" i="9"/>
  <c r="J162" i="9"/>
  <c r="BK157" i="9"/>
  <c r="BI157" i="9"/>
  <c r="BH157" i="9"/>
  <c r="BG157" i="9"/>
  <c r="BF157" i="9"/>
  <c r="T157" i="9"/>
  <c r="R157" i="9"/>
  <c r="P157" i="9"/>
  <c r="J157" i="9"/>
  <c r="BE157" i="9" s="1"/>
  <c r="BK152" i="9"/>
  <c r="BI152" i="9"/>
  <c r="BH152" i="9"/>
  <c r="BG152" i="9"/>
  <c r="BF152" i="9"/>
  <c r="T152" i="9"/>
  <c r="R152" i="9"/>
  <c r="P152" i="9"/>
  <c r="J152" i="9"/>
  <c r="BE152" i="9" s="1"/>
  <c r="BK149" i="9"/>
  <c r="BI149" i="9"/>
  <c r="BH149" i="9"/>
  <c r="BG149" i="9"/>
  <c r="BF149" i="9"/>
  <c r="BE149" i="9"/>
  <c r="T149" i="9"/>
  <c r="R149" i="9"/>
  <c r="P149" i="9"/>
  <c r="J149" i="9"/>
  <c r="BK143" i="9"/>
  <c r="BI143" i="9"/>
  <c r="BH143" i="9"/>
  <c r="BG143" i="9"/>
  <c r="BF143" i="9"/>
  <c r="T143" i="9"/>
  <c r="R143" i="9"/>
  <c r="P143" i="9"/>
  <c r="J143" i="9"/>
  <c r="BE143" i="9" s="1"/>
  <c r="BK140" i="9"/>
  <c r="BI140" i="9"/>
  <c r="BH140" i="9"/>
  <c r="BG140" i="9"/>
  <c r="BF140" i="9"/>
  <c r="T140" i="9"/>
  <c r="R140" i="9"/>
  <c r="P140" i="9"/>
  <c r="J140" i="9"/>
  <c r="BE140" i="9" s="1"/>
  <c r="BK135" i="9"/>
  <c r="BI135" i="9"/>
  <c r="BH135" i="9"/>
  <c r="BG135" i="9"/>
  <c r="BF135" i="9"/>
  <c r="T135" i="9"/>
  <c r="R135" i="9"/>
  <c r="R125" i="9" s="1"/>
  <c r="P135" i="9"/>
  <c r="J135" i="9"/>
  <c r="BE135" i="9" s="1"/>
  <c r="BK132" i="9"/>
  <c r="BI132" i="9"/>
  <c r="BH132" i="9"/>
  <c r="BG132" i="9"/>
  <c r="BF132" i="9"/>
  <c r="T132" i="9"/>
  <c r="R132" i="9"/>
  <c r="P132" i="9"/>
  <c r="J132" i="9"/>
  <c r="BE132" i="9" s="1"/>
  <c r="BK126" i="9"/>
  <c r="BI126" i="9"/>
  <c r="BH126" i="9"/>
  <c r="BG126" i="9"/>
  <c r="BF126" i="9"/>
  <c r="T126" i="9"/>
  <c r="R126" i="9"/>
  <c r="P126" i="9"/>
  <c r="J126" i="9"/>
  <c r="BE126" i="9" s="1"/>
  <c r="J119" i="9"/>
  <c r="F119" i="9"/>
  <c r="F117" i="9"/>
  <c r="E115" i="9"/>
  <c r="J91" i="9"/>
  <c r="F91" i="9"/>
  <c r="F89" i="9"/>
  <c r="E87" i="9"/>
  <c r="J37" i="9"/>
  <c r="J36" i="9"/>
  <c r="J35" i="9"/>
  <c r="J120" i="9" s="1"/>
  <c r="F120" i="9" s="1"/>
  <c r="J117" i="9" s="1"/>
  <c r="E85" i="9" s="1"/>
  <c r="BK369" i="8"/>
  <c r="BK368" i="8" s="1"/>
  <c r="J368" i="8" s="1"/>
  <c r="J102" i="8" s="1"/>
  <c r="BI369" i="8"/>
  <c r="BH369" i="8"/>
  <c r="BG369" i="8"/>
  <c r="BF369" i="8"/>
  <c r="T369" i="8"/>
  <c r="T368" i="8" s="1"/>
  <c r="R369" i="8"/>
  <c r="R368" i="8" s="1"/>
  <c r="P369" i="8"/>
  <c r="P368" i="8" s="1"/>
  <c r="J369" i="8"/>
  <c r="BE369" i="8" s="1"/>
  <c r="BK367" i="8"/>
  <c r="BI367" i="8"/>
  <c r="BH367" i="8"/>
  <c r="BG367" i="8"/>
  <c r="BF367" i="8"/>
  <c r="BE367" i="8"/>
  <c r="T367" i="8"/>
  <c r="R367" i="8"/>
  <c r="P367" i="8"/>
  <c r="J367" i="8"/>
  <c r="BK360" i="8"/>
  <c r="BI360" i="8"/>
  <c r="BH360" i="8"/>
  <c r="BG360" i="8"/>
  <c r="BF360" i="8"/>
  <c r="T360" i="8"/>
  <c r="R360" i="8"/>
  <c r="P360" i="8"/>
  <c r="J360" i="8"/>
  <c r="BE360" i="8" s="1"/>
  <c r="BK358" i="8"/>
  <c r="BI358" i="8"/>
  <c r="BH358" i="8"/>
  <c r="BG358" i="8"/>
  <c r="BF358" i="8"/>
  <c r="T358" i="8"/>
  <c r="R358" i="8"/>
  <c r="P358" i="8"/>
  <c r="J358" i="8"/>
  <c r="BE358" i="8" s="1"/>
  <c r="BK354" i="8"/>
  <c r="BI354" i="8"/>
  <c r="BH354" i="8"/>
  <c r="BG354" i="8"/>
  <c r="BF354" i="8"/>
  <c r="T354" i="8"/>
  <c r="R354" i="8"/>
  <c r="P354" i="8"/>
  <c r="J354" i="8"/>
  <c r="BE354" i="8" s="1"/>
  <c r="BK347" i="8"/>
  <c r="BI347" i="8"/>
  <c r="BH347" i="8"/>
  <c r="BG347" i="8"/>
  <c r="BF347" i="8"/>
  <c r="T347" i="8"/>
  <c r="R347" i="8"/>
  <c r="P347" i="8"/>
  <c r="J347" i="8"/>
  <c r="BE347" i="8" s="1"/>
  <c r="BK346" i="8"/>
  <c r="BI346" i="8"/>
  <c r="BH346" i="8"/>
  <c r="BG346" i="8"/>
  <c r="BF346" i="8"/>
  <c r="BE346" i="8"/>
  <c r="T346" i="8"/>
  <c r="R346" i="8"/>
  <c r="P346" i="8"/>
  <c r="J346" i="8"/>
  <c r="BK338" i="8"/>
  <c r="BI338" i="8"/>
  <c r="BH338" i="8"/>
  <c r="BG338" i="8"/>
  <c r="BF338" i="8"/>
  <c r="T338" i="8"/>
  <c r="R338" i="8"/>
  <c r="P338" i="8"/>
  <c r="J338" i="8"/>
  <c r="BE338" i="8" s="1"/>
  <c r="BK336" i="8"/>
  <c r="BI336" i="8"/>
  <c r="BH336" i="8"/>
  <c r="BG336" i="8"/>
  <c r="BF336" i="8"/>
  <c r="T336" i="8"/>
  <c r="R336" i="8"/>
  <c r="P336" i="8"/>
  <c r="J336" i="8"/>
  <c r="BE336" i="8" s="1"/>
  <c r="BK335" i="8"/>
  <c r="BI335" i="8"/>
  <c r="BH335" i="8"/>
  <c r="BG335" i="8"/>
  <c r="BF335" i="8"/>
  <c r="BE335" i="8"/>
  <c r="T335" i="8"/>
  <c r="R335" i="8"/>
  <c r="P335" i="8"/>
  <c r="J335" i="8"/>
  <c r="BK334" i="8"/>
  <c r="BI334" i="8"/>
  <c r="BH334" i="8"/>
  <c r="BG334" i="8"/>
  <c r="BF334" i="8"/>
  <c r="T334" i="8"/>
  <c r="R334" i="8"/>
  <c r="P334" i="8"/>
  <c r="J334" i="8"/>
  <c r="BE334" i="8" s="1"/>
  <c r="BK330" i="8"/>
  <c r="BI330" i="8"/>
  <c r="BH330" i="8"/>
  <c r="BG330" i="8"/>
  <c r="BF330" i="8"/>
  <c r="T330" i="8"/>
  <c r="R330" i="8"/>
  <c r="P330" i="8"/>
  <c r="J330" i="8"/>
  <c r="BE330" i="8" s="1"/>
  <c r="BK329" i="8"/>
  <c r="BI329" i="8"/>
  <c r="BH329" i="8"/>
  <c r="BG329" i="8"/>
  <c r="BF329" i="8"/>
  <c r="T329" i="8"/>
  <c r="R329" i="8"/>
  <c r="P329" i="8"/>
  <c r="J329" i="8"/>
  <c r="BE329" i="8" s="1"/>
  <c r="BK328" i="8"/>
  <c r="BI328" i="8"/>
  <c r="BH328" i="8"/>
  <c r="BG328" i="8"/>
  <c r="BF328" i="8"/>
  <c r="BE328" i="8"/>
  <c r="T328" i="8"/>
  <c r="R328" i="8"/>
  <c r="P328" i="8"/>
  <c r="J328" i="8"/>
  <c r="BK324" i="8"/>
  <c r="BI324" i="8"/>
  <c r="BH324" i="8"/>
  <c r="BG324" i="8"/>
  <c r="BF324" i="8"/>
  <c r="BE324" i="8"/>
  <c r="T324" i="8"/>
  <c r="R324" i="8"/>
  <c r="P324" i="8"/>
  <c r="J324" i="8"/>
  <c r="BK323" i="8"/>
  <c r="BI323" i="8"/>
  <c r="BH323" i="8"/>
  <c r="BG323" i="8"/>
  <c r="BF323" i="8"/>
  <c r="T323" i="8"/>
  <c r="R323" i="8"/>
  <c r="P323" i="8"/>
  <c r="J323" i="8"/>
  <c r="BE323" i="8" s="1"/>
  <c r="BK322" i="8"/>
  <c r="BI322" i="8"/>
  <c r="BH322" i="8"/>
  <c r="BG322" i="8"/>
  <c r="BF322" i="8"/>
  <c r="T322" i="8"/>
  <c r="R322" i="8"/>
  <c r="P322" i="8"/>
  <c r="J322" i="8"/>
  <c r="BE322" i="8" s="1"/>
  <c r="BK316" i="8"/>
  <c r="BI316" i="8"/>
  <c r="BH316" i="8"/>
  <c r="BG316" i="8"/>
  <c r="BF316" i="8"/>
  <c r="T316" i="8"/>
  <c r="R316" i="8"/>
  <c r="P316" i="8"/>
  <c r="J316" i="8"/>
  <c r="BE316" i="8" s="1"/>
  <c r="BK314" i="8"/>
  <c r="BI314" i="8"/>
  <c r="BH314" i="8"/>
  <c r="BG314" i="8"/>
  <c r="BF314" i="8"/>
  <c r="BE314" i="8"/>
  <c r="T314" i="8"/>
  <c r="R314" i="8"/>
  <c r="P314" i="8"/>
  <c r="J314" i="8"/>
  <c r="BK310" i="8"/>
  <c r="BI310" i="8"/>
  <c r="BH310" i="8"/>
  <c r="BG310" i="8"/>
  <c r="BF310" i="8"/>
  <c r="T310" i="8"/>
  <c r="R310" i="8"/>
  <c r="P310" i="8"/>
  <c r="J310" i="8"/>
  <c r="BE310" i="8" s="1"/>
  <c r="BK309" i="8"/>
  <c r="BI309" i="8"/>
  <c r="BH309" i="8"/>
  <c r="BG309" i="8"/>
  <c r="BF309" i="8"/>
  <c r="T309" i="8"/>
  <c r="R309" i="8"/>
  <c r="P309" i="8"/>
  <c r="J309" i="8"/>
  <c r="BE309" i="8" s="1"/>
  <c r="BK303" i="8"/>
  <c r="BI303" i="8"/>
  <c r="BH303" i="8"/>
  <c r="BG303" i="8"/>
  <c r="BF303" i="8"/>
  <c r="T303" i="8"/>
  <c r="R303" i="8"/>
  <c r="P303" i="8"/>
  <c r="J303" i="8"/>
  <c r="BE303" i="8" s="1"/>
  <c r="BK302" i="8"/>
  <c r="BI302" i="8"/>
  <c r="BH302" i="8"/>
  <c r="BG302" i="8"/>
  <c r="BF302" i="8"/>
  <c r="T302" i="8"/>
  <c r="R302" i="8"/>
  <c r="P302" i="8"/>
  <c r="J302" i="8"/>
  <c r="BE302" i="8" s="1"/>
  <c r="BK299" i="8"/>
  <c r="BI299" i="8"/>
  <c r="BH299" i="8"/>
  <c r="BG299" i="8"/>
  <c r="BF299" i="8"/>
  <c r="T299" i="8"/>
  <c r="R299" i="8"/>
  <c r="P299" i="8"/>
  <c r="J299" i="8"/>
  <c r="BE299" i="8" s="1"/>
  <c r="BK298" i="8"/>
  <c r="BI298" i="8"/>
  <c r="BH298" i="8"/>
  <c r="BG298" i="8"/>
  <c r="BF298" i="8"/>
  <c r="T298" i="8"/>
  <c r="R298" i="8"/>
  <c r="P298" i="8"/>
  <c r="J298" i="8"/>
  <c r="BE298" i="8" s="1"/>
  <c r="BK295" i="8"/>
  <c r="BI295" i="8"/>
  <c r="BH295" i="8"/>
  <c r="BG295" i="8"/>
  <c r="BF295" i="8"/>
  <c r="BE295" i="8"/>
  <c r="T295" i="8"/>
  <c r="R295" i="8"/>
  <c r="P295" i="8"/>
  <c r="J295" i="8"/>
  <c r="BK294" i="8"/>
  <c r="BI294" i="8"/>
  <c r="BH294" i="8"/>
  <c r="BG294" i="8"/>
  <c r="BF294" i="8"/>
  <c r="BE294" i="8"/>
  <c r="T294" i="8"/>
  <c r="R294" i="8"/>
  <c r="P294" i="8"/>
  <c r="J294" i="8"/>
  <c r="BK292" i="8"/>
  <c r="BI292" i="8"/>
  <c r="BH292" i="8"/>
  <c r="BG292" i="8"/>
  <c r="BF292" i="8"/>
  <c r="T292" i="8"/>
  <c r="R292" i="8"/>
  <c r="P292" i="8"/>
  <c r="J292" i="8"/>
  <c r="BE292" i="8" s="1"/>
  <c r="BK291" i="8"/>
  <c r="BI291" i="8"/>
  <c r="BH291" i="8"/>
  <c r="BG291" i="8"/>
  <c r="BF291" i="8"/>
  <c r="T291" i="8"/>
  <c r="R291" i="8"/>
  <c r="P291" i="8"/>
  <c r="J291" i="8"/>
  <c r="BE291" i="8" s="1"/>
  <c r="BK288" i="8"/>
  <c r="BI288" i="8"/>
  <c r="BH288" i="8"/>
  <c r="BG288" i="8"/>
  <c r="BF288" i="8"/>
  <c r="T288" i="8"/>
  <c r="R288" i="8"/>
  <c r="P288" i="8"/>
  <c r="J288" i="8"/>
  <c r="BE288" i="8" s="1"/>
  <c r="BK287" i="8"/>
  <c r="BI287" i="8"/>
  <c r="BH287" i="8"/>
  <c r="BG287" i="8"/>
  <c r="BF287" i="8"/>
  <c r="BE287" i="8"/>
  <c r="T287" i="8"/>
  <c r="R287" i="8"/>
  <c r="P287" i="8"/>
  <c r="J287" i="8"/>
  <c r="BK285" i="8"/>
  <c r="BI285" i="8"/>
  <c r="BH285" i="8"/>
  <c r="BG285" i="8"/>
  <c r="BF285" i="8"/>
  <c r="T285" i="8"/>
  <c r="R285" i="8"/>
  <c r="P285" i="8"/>
  <c r="J285" i="8"/>
  <c r="BE285" i="8" s="1"/>
  <c r="BK283" i="8"/>
  <c r="BI283" i="8"/>
  <c r="BH283" i="8"/>
  <c r="BG283" i="8"/>
  <c r="BF283" i="8"/>
  <c r="T283" i="8"/>
  <c r="R283" i="8"/>
  <c r="P283" i="8"/>
  <c r="J283" i="8"/>
  <c r="BE283" i="8" s="1"/>
  <c r="BK274" i="8"/>
  <c r="BI274" i="8"/>
  <c r="BH274" i="8"/>
  <c r="BG274" i="8"/>
  <c r="BF274" i="8"/>
  <c r="BE274" i="8"/>
  <c r="T274" i="8"/>
  <c r="R274" i="8"/>
  <c r="P274" i="8"/>
  <c r="J274" i="8"/>
  <c r="BK271" i="8"/>
  <c r="BI271" i="8"/>
  <c r="BH271" i="8"/>
  <c r="BG271" i="8"/>
  <c r="BF271" i="8"/>
  <c r="T271" i="8"/>
  <c r="R271" i="8"/>
  <c r="P271" i="8"/>
  <c r="J271" i="8"/>
  <c r="BE271" i="8" s="1"/>
  <c r="BK268" i="8"/>
  <c r="BI268" i="8"/>
  <c r="BH268" i="8"/>
  <c r="BG268" i="8"/>
  <c r="BF268" i="8"/>
  <c r="T268" i="8"/>
  <c r="R268" i="8"/>
  <c r="P268" i="8"/>
  <c r="J268" i="8"/>
  <c r="BE268" i="8" s="1"/>
  <c r="BK265" i="8"/>
  <c r="BI265" i="8"/>
  <c r="BH265" i="8"/>
  <c r="BG265" i="8"/>
  <c r="BF265" i="8"/>
  <c r="T265" i="8"/>
  <c r="R265" i="8"/>
  <c r="P265" i="8"/>
  <c r="J265" i="8"/>
  <c r="BE265" i="8" s="1"/>
  <c r="BK262" i="8"/>
  <c r="BI262" i="8"/>
  <c r="BH262" i="8"/>
  <c r="BG262" i="8"/>
  <c r="BF262" i="8"/>
  <c r="BE262" i="8"/>
  <c r="T262" i="8"/>
  <c r="R262" i="8"/>
  <c r="P262" i="8"/>
  <c r="J262" i="8"/>
  <c r="BK261" i="8"/>
  <c r="BI261" i="8"/>
  <c r="BH261" i="8"/>
  <c r="BG261" i="8"/>
  <c r="BF261" i="8"/>
  <c r="BE261" i="8"/>
  <c r="T261" i="8"/>
  <c r="R261" i="8"/>
  <c r="P261" i="8"/>
  <c r="J261" i="8"/>
  <c r="BK260" i="8"/>
  <c r="BI260" i="8"/>
  <c r="BH260" i="8"/>
  <c r="BG260" i="8"/>
  <c r="BF260" i="8"/>
  <c r="T260" i="8"/>
  <c r="R260" i="8"/>
  <c r="P260" i="8"/>
  <c r="J260" i="8"/>
  <c r="BE260" i="8" s="1"/>
  <c r="BK258" i="8"/>
  <c r="BI258" i="8"/>
  <c r="BH258" i="8"/>
  <c r="BG258" i="8"/>
  <c r="BF258" i="8"/>
  <c r="T258" i="8"/>
  <c r="R258" i="8"/>
  <c r="P258" i="8"/>
  <c r="J258" i="8"/>
  <c r="BE258" i="8" s="1"/>
  <c r="BK254" i="8"/>
  <c r="BI254" i="8"/>
  <c r="BH254" i="8"/>
  <c r="BG254" i="8"/>
  <c r="BF254" i="8"/>
  <c r="T254" i="8"/>
  <c r="R254" i="8"/>
  <c r="P254" i="8"/>
  <c r="J254" i="8"/>
  <c r="BE254" i="8" s="1"/>
  <c r="BK252" i="8"/>
  <c r="BI252" i="8"/>
  <c r="BH252" i="8"/>
  <c r="BG252" i="8"/>
  <c r="BF252" i="8"/>
  <c r="BE252" i="8"/>
  <c r="T252" i="8"/>
  <c r="R252" i="8"/>
  <c r="P252" i="8"/>
  <c r="J252" i="8"/>
  <c r="BK248" i="8"/>
  <c r="BI248" i="8"/>
  <c r="BH248" i="8"/>
  <c r="BG248" i="8"/>
  <c r="BF248" i="8"/>
  <c r="T248" i="8"/>
  <c r="R248" i="8"/>
  <c r="R247" i="8" s="1"/>
  <c r="P248" i="8"/>
  <c r="J248" i="8"/>
  <c r="BE248" i="8" s="1"/>
  <c r="BK243" i="8"/>
  <c r="BI243" i="8"/>
  <c r="BH243" i="8"/>
  <c r="BG243" i="8"/>
  <c r="BF243" i="8"/>
  <c r="T243" i="8"/>
  <c r="R243" i="8"/>
  <c r="P243" i="8"/>
  <c r="J243" i="8"/>
  <c r="BE243" i="8" s="1"/>
  <c r="BK238" i="8"/>
  <c r="BI238" i="8"/>
  <c r="BH238" i="8"/>
  <c r="BG238" i="8"/>
  <c r="BF238" i="8"/>
  <c r="BE238" i="8"/>
  <c r="T238" i="8"/>
  <c r="R238" i="8"/>
  <c r="P238" i="8"/>
  <c r="J238" i="8"/>
  <c r="BK226" i="8"/>
  <c r="BI226" i="8"/>
  <c r="BH226" i="8"/>
  <c r="BG226" i="8"/>
  <c r="BF226" i="8"/>
  <c r="T226" i="8"/>
  <c r="R226" i="8"/>
  <c r="P226" i="8"/>
  <c r="J226" i="8"/>
  <c r="BE226" i="8" s="1"/>
  <c r="BK222" i="8"/>
  <c r="BI222" i="8"/>
  <c r="BH222" i="8"/>
  <c r="BG222" i="8"/>
  <c r="BF222" i="8"/>
  <c r="T222" i="8"/>
  <c r="R222" i="8"/>
  <c r="P222" i="8"/>
  <c r="J222" i="8"/>
  <c r="BE222" i="8" s="1"/>
  <c r="BK218" i="8"/>
  <c r="BI218" i="8"/>
  <c r="BH218" i="8"/>
  <c r="BG218" i="8"/>
  <c r="BF218" i="8"/>
  <c r="BE218" i="8"/>
  <c r="T218" i="8"/>
  <c r="R218" i="8"/>
  <c r="P218" i="8"/>
  <c r="J218" i="8"/>
  <c r="BK213" i="8"/>
  <c r="BI213" i="8"/>
  <c r="BH213" i="8"/>
  <c r="BG213" i="8"/>
  <c r="BF213" i="8"/>
  <c r="T213" i="8"/>
  <c r="R213" i="8"/>
  <c r="P213" i="8"/>
  <c r="J213" i="8"/>
  <c r="BE213" i="8" s="1"/>
  <c r="BK208" i="8"/>
  <c r="BI208" i="8"/>
  <c r="BH208" i="8"/>
  <c r="BG208" i="8"/>
  <c r="BF208" i="8"/>
  <c r="T208" i="8"/>
  <c r="R208" i="8"/>
  <c r="P208" i="8"/>
  <c r="J208" i="8"/>
  <c r="BE208" i="8" s="1"/>
  <c r="BK206" i="8"/>
  <c r="BI206" i="8"/>
  <c r="BH206" i="8"/>
  <c r="BG206" i="8"/>
  <c r="BF206" i="8"/>
  <c r="T206" i="8"/>
  <c r="R206" i="8"/>
  <c r="P206" i="8"/>
  <c r="J206" i="8"/>
  <c r="BE206" i="8" s="1"/>
  <c r="BK205" i="8"/>
  <c r="BI205" i="8"/>
  <c r="BH205" i="8"/>
  <c r="BG205" i="8"/>
  <c r="BF205" i="8"/>
  <c r="T205" i="8"/>
  <c r="R205" i="8"/>
  <c r="P205" i="8"/>
  <c r="J205" i="8"/>
  <c r="BE205" i="8" s="1"/>
  <c r="BK201" i="8"/>
  <c r="BK200" i="8" s="1"/>
  <c r="J200" i="8" s="1"/>
  <c r="J99" i="8" s="1"/>
  <c r="BI201" i="8"/>
  <c r="BH201" i="8"/>
  <c r="BG201" i="8"/>
  <c r="BF201" i="8"/>
  <c r="BE201" i="8"/>
  <c r="T201" i="8"/>
  <c r="R201" i="8"/>
  <c r="P201" i="8"/>
  <c r="J201" i="8"/>
  <c r="BK197" i="8"/>
  <c r="BI197" i="8"/>
  <c r="BH197" i="8"/>
  <c r="BG197" i="8"/>
  <c r="BF197" i="8"/>
  <c r="T197" i="8"/>
  <c r="R197" i="8"/>
  <c r="P197" i="8"/>
  <c r="J197" i="8"/>
  <c r="BE197" i="8" s="1"/>
  <c r="BK185" i="8"/>
  <c r="BI185" i="8"/>
  <c r="BH185" i="8"/>
  <c r="BG185" i="8"/>
  <c r="BF185" i="8"/>
  <c r="T185" i="8"/>
  <c r="R185" i="8"/>
  <c r="P185" i="8"/>
  <c r="J185" i="8"/>
  <c r="BE185" i="8" s="1"/>
  <c r="BK179" i="8"/>
  <c r="BI179" i="8"/>
  <c r="BH179" i="8"/>
  <c r="BG179" i="8"/>
  <c r="BF179" i="8"/>
  <c r="T179" i="8"/>
  <c r="R179" i="8"/>
  <c r="P179" i="8"/>
  <c r="J179" i="8"/>
  <c r="BE179" i="8" s="1"/>
  <c r="BK175" i="8"/>
  <c r="BI175" i="8"/>
  <c r="BH175" i="8"/>
  <c r="BG175" i="8"/>
  <c r="BF175" i="8"/>
  <c r="T175" i="8"/>
  <c r="R175" i="8"/>
  <c r="P175" i="8"/>
  <c r="J175" i="8"/>
  <c r="BE175" i="8" s="1"/>
  <c r="BK170" i="8"/>
  <c r="BI170" i="8"/>
  <c r="BH170" i="8"/>
  <c r="BG170" i="8"/>
  <c r="BF170" i="8"/>
  <c r="T170" i="8"/>
  <c r="R170" i="8"/>
  <c r="P170" i="8"/>
  <c r="J170" i="8"/>
  <c r="BE170" i="8" s="1"/>
  <c r="BK167" i="8"/>
  <c r="BI167" i="8"/>
  <c r="BH167" i="8"/>
  <c r="BG167" i="8"/>
  <c r="BF167" i="8"/>
  <c r="BE167" i="8"/>
  <c r="T167" i="8"/>
  <c r="R167" i="8"/>
  <c r="P167" i="8"/>
  <c r="J167" i="8"/>
  <c r="BK162" i="8"/>
  <c r="BI162" i="8"/>
  <c r="BH162" i="8"/>
  <c r="BG162" i="8"/>
  <c r="BF162" i="8"/>
  <c r="BE162" i="8"/>
  <c r="T162" i="8"/>
  <c r="R162" i="8"/>
  <c r="P162" i="8"/>
  <c r="J162" i="8"/>
  <c r="BK156" i="8"/>
  <c r="BI156" i="8"/>
  <c r="BH156" i="8"/>
  <c r="BG156" i="8"/>
  <c r="BF156" i="8"/>
  <c r="T156" i="8"/>
  <c r="R156" i="8"/>
  <c r="P156" i="8"/>
  <c r="J156" i="8"/>
  <c r="BE156" i="8" s="1"/>
  <c r="BK153" i="8"/>
  <c r="BI153" i="8"/>
  <c r="BH153" i="8"/>
  <c r="BG153" i="8"/>
  <c r="BF153" i="8"/>
  <c r="T153" i="8"/>
  <c r="R153" i="8"/>
  <c r="P153" i="8"/>
  <c r="J153" i="8"/>
  <c r="BE153" i="8" s="1"/>
  <c r="BK141" i="8"/>
  <c r="BI141" i="8"/>
  <c r="BH141" i="8"/>
  <c r="BG141" i="8"/>
  <c r="BF141" i="8"/>
  <c r="T141" i="8"/>
  <c r="R141" i="8"/>
  <c r="P141" i="8"/>
  <c r="J141" i="8"/>
  <c r="BE141" i="8" s="1"/>
  <c r="BK138" i="8"/>
  <c r="BI138" i="8"/>
  <c r="BH138" i="8"/>
  <c r="BG138" i="8"/>
  <c r="BF138" i="8"/>
  <c r="BE138" i="8"/>
  <c r="T138" i="8"/>
  <c r="R138" i="8"/>
  <c r="P138" i="8"/>
  <c r="J138" i="8"/>
  <c r="BK125" i="8"/>
  <c r="BI125" i="8"/>
  <c r="BH125" i="8"/>
  <c r="BG125" i="8"/>
  <c r="BF125" i="8"/>
  <c r="T125" i="8"/>
  <c r="R125" i="8"/>
  <c r="P125" i="8"/>
  <c r="P124" i="8" s="1"/>
  <c r="J125" i="8"/>
  <c r="BE125" i="8" s="1"/>
  <c r="J119" i="8"/>
  <c r="J118" i="8"/>
  <c r="F118" i="8"/>
  <c r="F116" i="8"/>
  <c r="E114" i="8"/>
  <c r="E112" i="8"/>
  <c r="J92" i="8"/>
  <c r="F92" i="8"/>
  <c r="J91" i="8"/>
  <c r="F91" i="8"/>
  <c r="F89" i="8"/>
  <c r="E87" i="8"/>
  <c r="J37" i="8"/>
  <c r="J36" i="8"/>
  <c r="J35" i="8"/>
  <c r="F119" i="8" s="1"/>
  <c r="J89" i="8" s="1"/>
  <c r="E85" i="8" s="1"/>
  <c r="BK237" i="7"/>
  <c r="BK236" i="7" s="1"/>
  <c r="J236" i="7" s="1"/>
  <c r="J106" i="7" s="1"/>
  <c r="BI237" i="7"/>
  <c r="BH237" i="7"/>
  <c r="BG237" i="7"/>
  <c r="BF237" i="7"/>
  <c r="T237" i="7"/>
  <c r="T236" i="7" s="1"/>
  <c r="R237" i="7"/>
  <c r="R236" i="7" s="1"/>
  <c r="P237" i="7"/>
  <c r="P236" i="7" s="1"/>
  <c r="J237" i="7"/>
  <c r="BE237" i="7" s="1"/>
  <c r="BK232" i="7"/>
  <c r="BK228" i="7" s="1"/>
  <c r="BI232" i="7"/>
  <c r="BH232" i="7"/>
  <c r="BG232" i="7"/>
  <c r="BF232" i="7"/>
  <c r="BE232" i="7"/>
  <c r="T232" i="7"/>
  <c r="R232" i="7"/>
  <c r="P232" i="7"/>
  <c r="J232" i="7"/>
  <c r="BK229" i="7"/>
  <c r="BI229" i="7"/>
  <c r="BH229" i="7"/>
  <c r="BG229" i="7"/>
  <c r="BF229" i="7"/>
  <c r="BE229" i="7"/>
  <c r="T229" i="7"/>
  <c r="R229" i="7"/>
  <c r="P229" i="7"/>
  <c r="J229" i="7"/>
  <c r="BK225" i="7"/>
  <c r="BK224" i="7" s="1"/>
  <c r="J224" i="7" s="1"/>
  <c r="J103" i="7" s="1"/>
  <c r="BI225" i="7"/>
  <c r="BH225" i="7"/>
  <c r="BG225" i="7"/>
  <c r="BF225" i="7"/>
  <c r="T225" i="7"/>
  <c r="R225" i="7"/>
  <c r="R224" i="7" s="1"/>
  <c r="P225" i="7"/>
  <c r="P224" i="7" s="1"/>
  <c r="J225" i="7"/>
  <c r="BE225" i="7" s="1"/>
  <c r="T224" i="7"/>
  <c r="BK222" i="7"/>
  <c r="BI222" i="7"/>
  <c r="BH222" i="7"/>
  <c r="BG222" i="7"/>
  <c r="BF222" i="7"/>
  <c r="T222" i="7"/>
  <c r="R222" i="7"/>
  <c r="P222" i="7"/>
  <c r="J222" i="7"/>
  <c r="BE222" i="7" s="1"/>
  <c r="BK220" i="7"/>
  <c r="BI220" i="7"/>
  <c r="BH220" i="7"/>
  <c r="BG220" i="7"/>
  <c r="BF220" i="7"/>
  <c r="T220" i="7"/>
  <c r="R220" i="7"/>
  <c r="P220" i="7"/>
  <c r="J220" i="7"/>
  <c r="BE220" i="7" s="1"/>
  <c r="BK218" i="7"/>
  <c r="BI218" i="7"/>
  <c r="BH218" i="7"/>
  <c r="BG218" i="7"/>
  <c r="BF218" i="7"/>
  <c r="T218" i="7"/>
  <c r="R218" i="7"/>
  <c r="P218" i="7"/>
  <c r="J218" i="7"/>
  <c r="BE218" i="7" s="1"/>
  <c r="BK214" i="7"/>
  <c r="BI214" i="7"/>
  <c r="BH214" i="7"/>
  <c r="BG214" i="7"/>
  <c r="BF214" i="7"/>
  <c r="BE214" i="7"/>
  <c r="T214" i="7"/>
  <c r="R214" i="7"/>
  <c r="P214" i="7"/>
  <c r="J214" i="7"/>
  <c r="BK213" i="7"/>
  <c r="BI213" i="7"/>
  <c r="BH213" i="7"/>
  <c r="BG213" i="7"/>
  <c r="BF213" i="7"/>
  <c r="BE213" i="7"/>
  <c r="T213" i="7"/>
  <c r="R213" i="7"/>
  <c r="P213" i="7"/>
  <c r="J213" i="7"/>
  <c r="BK212" i="7"/>
  <c r="BI212" i="7"/>
  <c r="BH212" i="7"/>
  <c r="BG212" i="7"/>
  <c r="BF212" i="7"/>
  <c r="T212" i="7"/>
  <c r="R212" i="7"/>
  <c r="P212" i="7"/>
  <c r="J212" i="7"/>
  <c r="BE212" i="7" s="1"/>
  <c r="BK210" i="7"/>
  <c r="BI210" i="7"/>
  <c r="BH210" i="7"/>
  <c r="BG210" i="7"/>
  <c r="BF210" i="7"/>
  <c r="T210" i="7"/>
  <c r="R210" i="7"/>
  <c r="P210" i="7"/>
  <c r="J210" i="7"/>
  <c r="BE210" i="7" s="1"/>
  <c r="BK203" i="7"/>
  <c r="BK198" i="7" s="1"/>
  <c r="J198" i="7" s="1"/>
  <c r="J102" i="7" s="1"/>
  <c r="BI203" i="7"/>
  <c r="BH203" i="7"/>
  <c r="BG203" i="7"/>
  <c r="BF203" i="7"/>
  <c r="T203" i="7"/>
  <c r="R203" i="7"/>
  <c r="P203" i="7"/>
  <c r="J203" i="7"/>
  <c r="BE203" i="7" s="1"/>
  <c r="BK199" i="7"/>
  <c r="BI199" i="7"/>
  <c r="BH199" i="7"/>
  <c r="BG199" i="7"/>
  <c r="BF199" i="7"/>
  <c r="T199" i="7"/>
  <c r="T198" i="7" s="1"/>
  <c r="R199" i="7"/>
  <c r="P199" i="7"/>
  <c r="J199" i="7"/>
  <c r="BE199" i="7" s="1"/>
  <c r="BK195" i="7"/>
  <c r="BI195" i="7"/>
  <c r="BH195" i="7"/>
  <c r="BG195" i="7"/>
  <c r="BF195" i="7"/>
  <c r="BE195" i="7"/>
  <c r="T195" i="7"/>
  <c r="R195" i="7"/>
  <c r="P195" i="7"/>
  <c r="J195" i="7"/>
  <c r="BK192" i="7"/>
  <c r="BK191" i="7" s="1"/>
  <c r="J191" i="7" s="1"/>
  <c r="J101" i="7" s="1"/>
  <c r="BI192" i="7"/>
  <c r="BH192" i="7"/>
  <c r="BG192" i="7"/>
  <c r="BF192" i="7"/>
  <c r="T192" i="7"/>
  <c r="T191" i="7" s="1"/>
  <c r="R192" i="7"/>
  <c r="R191" i="7" s="1"/>
  <c r="P192" i="7"/>
  <c r="P191" i="7" s="1"/>
  <c r="J192" i="7"/>
  <c r="BE192" i="7" s="1"/>
  <c r="BK187" i="7"/>
  <c r="BI187" i="7"/>
  <c r="BH187" i="7"/>
  <c r="BG187" i="7"/>
  <c r="BF187" i="7"/>
  <c r="BE187" i="7"/>
  <c r="T187" i="7"/>
  <c r="R187" i="7"/>
  <c r="P187" i="7"/>
  <c r="J187" i="7"/>
  <c r="BK183" i="7"/>
  <c r="BI183" i="7"/>
  <c r="BH183" i="7"/>
  <c r="BG183" i="7"/>
  <c r="BF183" i="7"/>
  <c r="T183" i="7"/>
  <c r="R183" i="7"/>
  <c r="P183" i="7"/>
  <c r="J183" i="7"/>
  <c r="BE183" i="7" s="1"/>
  <c r="BK179" i="7"/>
  <c r="BK178" i="7" s="1"/>
  <c r="J178" i="7" s="1"/>
  <c r="J100" i="7" s="1"/>
  <c r="BI179" i="7"/>
  <c r="BH179" i="7"/>
  <c r="BG179" i="7"/>
  <c r="BF179" i="7"/>
  <c r="T179" i="7"/>
  <c r="R179" i="7"/>
  <c r="P179" i="7"/>
  <c r="J179" i="7"/>
  <c r="BE179" i="7" s="1"/>
  <c r="BK174" i="7"/>
  <c r="BK165" i="7" s="1"/>
  <c r="J165" i="7" s="1"/>
  <c r="J99" i="7" s="1"/>
  <c r="BI174" i="7"/>
  <c r="BH174" i="7"/>
  <c r="BG174" i="7"/>
  <c r="BF174" i="7"/>
  <c r="T174" i="7"/>
  <c r="R174" i="7"/>
  <c r="P174" i="7"/>
  <c r="J174" i="7"/>
  <c r="BE174" i="7" s="1"/>
  <c r="BK170" i="7"/>
  <c r="BI170" i="7"/>
  <c r="BH170" i="7"/>
  <c r="BG170" i="7"/>
  <c r="BF170" i="7"/>
  <c r="BE170" i="7"/>
  <c r="T170" i="7"/>
  <c r="R170" i="7"/>
  <c r="P170" i="7"/>
  <c r="J170" i="7"/>
  <c r="BK166" i="7"/>
  <c r="BI166" i="7"/>
  <c r="BH166" i="7"/>
  <c r="BG166" i="7"/>
  <c r="BF166" i="7"/>
  <c r="T166" i="7"/>
  <c r="R166" i="7"/>
  <c r="R165" i="7" s="1"/>
  <c r="P166" i="7"/>
  <c r="J166" i="7"/>
  <c r="BE166" i="7" s="1"/>
  <c r="BK157" i="7"/>
  <c r="BI157" i="7"/>
  <c r="BH157" i="7"/>
  <c r="BG157" i="7"/>
  <c r="BF157" i="7"/>
  <c r="T157" i="7"/>
  <c r="R157" i="7"/>
  <c r="P157" i="7"/>
  <c r="J157" i="7"/>
  <c r="BE157" i="7" s="1"/>
  <c r="BK153" i="7"/>
  <c r="BI153" i="7"/>
  <c r="BH153" i="7"/>
  <c r="BG153" i="7"/>
  <c r="BF153" i="7"/>
  <c r="T153" i="7"/>
  <c r="R153" i="7"/>
  <c r="P153" i="7"/>
  <c r="J153" i="7"/>
  <c r="BE153" i="7" s="1"/>
  <c r="BK148" i="7"/>
  <c r="BI148" i="7"/>
  <c r="BH148" i="7"/>
  <c r="BG148" i="7"/>
  <c r="BF148" i="7"/>
  <c r="T148" i="7"/>
  <c r="R148" i="7"/>
  <c r="P148" i="7"/>
  <c r="J148" i="7"/>
  <c r="BE148" i="7" s="1"/>
  <c r="BK145" i="7"/>
  <c r="BI145" i="7"/>
  <c r="BH145" i="7"/>
  <c r="BG145" i="7"/>
  <c r="BF145" i="7"/>
  <c r="T145" i="7"/>
  <c r="R145" i="7"/>
  <c r="P145" i="7"/>
  <c r="J145" i="7"/>
  <c r="BE145" i="7" s="1"/>
  <c r="BK140" i="7"/>
  <c r="BI140" i="7"/>
  <c r="BH140" i="7"/>
  <c r="BG140" i="7"/>
  <c r="BF140" i="7"/>
  <c r="T140" i="7"/>
  <c r="R140" i="7"/>
  <c r="P140" i="7"/>
  <c r="J140" i="7"/>
  <c r="BE140" i="7" s="1"/>
  <c r="BK134" i="7"/>
  <c r="BI134" i="7"/>
  <c r="BH134" i="7"/>
  <c r="BG134" i="7"/>
  <c r="BF134" i="7"/>
  <c r="T134" i="7"/>
  <c r="R134" i="7"/>
  <c r="P134" i="7"/>
  <c r="J134" i="7"/>
  <c r="BE134" i="7" s="1"/>
  <c r="BK129" i="7"/>
  <c r="BI129" i="7"/>
  <c r="F37" i="7" s="1"/>
  <c r="BH129" i="7"/>
  <c r="BG129" i="7"/>
  <c r="BF129" i="7"/>
  <c r="T129" i="7"/>
  <c r="R129" i="7"/>
  <c r="P129" i="7"/>
  <c r="P128" i="7" s="1"/>
  <c r="J129" i="7"/>
  <c r="BE129" i="7" s="1"/>
  <c r="J122" i="7"/>
  <c r="F122" i="7"/>
  <c r="F120" i="7"/>
  <c r="E118" i="7"/>
  <c r="E116" i="7"/>
  <c r="J91" i="7"/>
  <c r="F91" i="7"/>
  <c r="J89" i="7"/>
  <c r="F89" i="7"/>
  <c r="E87" i="7"/>
  <c r="J37" i="7"/>
  <c r="J36" i="7"/>
  <c r="J35" i="7"/>
  <c r="J92" i="7" s="1"/>
  <c r="F123" i="7" s="1"/>
  <c r="J120" i="7" s="1"/>
  <c r="E85" i="7" s="1"/>
  <c r="BK402" i="6"/>
  <c r="BK401" i="6" s="1"/>
  <c r="J401" i="6" s="1"/>
  <c r="J106" i="6" s="1"/>
  <c r="BI402" i="6"/>
  <c r="BH402" i="6"/>
  <c r="BG402" i="6"/>
  <c r="BF402" i="6"/>
  <c r="T402" i="6"/>
  <c r="R402" i="6"/>
  <c r="R401" i="6" s="1"/>
  <c r="P402" i="6"/>
  <c r="P401" i="6" s="1"/>
  <c r="J402" i="6"/>
  <c r="BE402" i="6" s="1"/>
  <c r="T401" i="6"/>
  <c r="BK400" i="6"/>
  <c r="BI400" i="6"/>
  <c r="BH400" i="6"/>
  <c r="BG400" i="6"/>
  <c r="BF400" i="6"/>
  <c r="BE400" i="6"/>
  <c r="T400" i="6"/>
  <c r="R400" i="6"/>
  <c r="P400" i="6"/>
  <c r="J400" i="6"/>
  <c r="BK399" i="6"/>
  <c r="BI399" i="6"/>
  <c r="BH399" i="6"/>
  <c r="BG399" i="6"/>
  <c r="BF399" i="6"/>
  <c r="T399" i="6"/>
  <c r="R399" i="6"/>
  <c r="P399" i="6"/>
  <c r="J399" i="6"/>
  <c r="BE399" i="6" s="1"/>
  <c r="BK398" i="6"/>
  <c r="BI398" i="6"/>
  <c r="BH398" i="6"/>
  <c r="BG398" i="6"/>
  <c r="BF398" i="6"/>
  <c r="T398" i="6"/>
  <c r="R398" i="6"/>
  <c r="P398" i="6"/>
  <c r="J398" i="6"/>
  <c r="BE398" i="6" s="1"/>
  <c r="BK394" i="6"/>
  <c r="BI394" i="6"/>
  <c r="BH394" i="6"/>
  <c r="BG394" i="6"/>
  <c r="BF394" i="6"/>
  <c r="T394" i="6"/>
  <c r="R394" i="6"/>
  <c r="P394" i="6"/>
  <c r="J394" i="6"/>
  <c r="BE394" i="6" s="1"/>
  <c r="BK390" i="6"/>
  <c r="BI390" i="6"/>
  <c r="BH390" i="6"/>
  <c r="BG390" i="6"/>
  <c r="BF390" i="6"/>
  <c r="T390" i="6"/>
  <c r="R390" i="6"/>
  <c r="P390" i="6"/>
  <c r="J390" i="6"/>
  <c r="BE390" i="6" s="1"/>
  <c r="BK383" i="6"/>
  <c r="BI383" i="6"/>
  <c r="BH383" i="6"/>
  <c r="BG383" i="6"/>
  <c r="BF383" i="6"/>
  <c r="T383" i="6"/>
  <c r="R383" i="6"/>
  <c r="P383" i="6"/>
  <c r="J383" i="6"/>
  <c r="BE383" i="6" s="1"/>
  <c r="BK379" i="6"/>
  <c r="BI379" i="6"/>
  <c r="BH379" i="6"/>
  <c r="BG379" i="6"/>
  <c r="BF379" i="6"/>
  <c r="T379" i="6"/>
  <c r="T378" i="6" s="1"/>
  <c r="R379" i="6"/>
  <c r="R378" i="6" s="1"/>
  <c r="P379" i="6"/>
  <c r="J379" i="6"/>
  <c r="BE379" i="6" s="1"/>
  <c r="BK377" i="6"/>
  <c r="BI377" i="6"/>
  <c r="BH377" i="6"/>
  <c r="BG377" i="6"/>
  <c r="BF377" i="6"/>
  <c r="T377" i="6"/>
  <c r="R377" i="6"/>
  <c r="P377" i="6"/>
  <c r="J377" i="6"/>
  <c r="BE377" i="6" s="1"/>
  <c r="BK374" i="6"/>
  <c r="BI374" i="6"/>
  <c r="BH374" i="6"/>
  <c r="BG374" i="6"/>
  <c r="BF374" i="6"/>
  <c r="T374" i="6"/>
  <c r="R374" i="6"/>
  <c r="P374" i="6"/>
  <c r="J374" i="6"/>
  <c r="BE374" i="6" s="1"/>
  <c r="BK372" i="6"/>
  <c r="BI372" i="6"/>
  <c r="BH372" i="6"/>
  <c r="BG372" i="6"/>
  <c r="BF372" i="6"/>
  <c r="T372" i="6"/>
  <c r="R372" i="6"/>
  <c r="P372" i="6"/>
  <c r="J372" i="6"/>
  <c r="BE372" i="6" s="1"/>
  <c r="BK370" i="6"/>
  <c r="BI370" i="6"/>
  <c r="BH370" i="6"/>
  <c r="BG370" i="6"/>
  <c r="BF370" i="6"/>
  <c r="T370" i="6"/>
  <c r="R370" i="6"/>
  <c r="P370" i="6"/>
  <c r="J370" i="6"/>
  <c r="BE370" i="6" s="1"/>
  <c r="BK368" i="6"/>
  <c r="BI368" i="6"/>
  <c r="BH368" i="6"/>
  <c r="BG368" i="6"/>
  <c r="BF368" i="6"/>
  <c r="BE368" i="6"/>
  <c r="T368" i="6"/>
  <c r="R368" i="6"/>
  <c r="P368" i="6"/>
  <c r="J368" i="6"/>
  <c r="BK362" i="6"/>
  <c r="BI362" i="6"/>
  <c r="BH362" i="6"/>
  <c r="BG362" i="6"/>
  <c r="BF362" i="6"/>
  <c r="T362" i="6"/>
  <c r="R362" i="6"/>
  <c r="P362" i="6"/>
  <c r="J362" i="6"/>
  <c r="BE362" i="6" s="1"/>
  <c r="BK361" i="6"/>
  <c r="BI361" i="6"/>
  <c r="BH361" i="6"/>
  <c r="BG361" i="6"/>
  <c r="BF361" i="6"/>
  <c r="T361" i="6"/>
  <c r="R361" i="6"/>
  <c r="P361" i="6"/>
  <c r="J361" i="6"/>
  <c r="BE361" i="6" s="1"/>
  <c r="BK357" i="6"/>
  <c r="BK331" i="6" s="1"/>
  <c r="J331" i="6" s="1"/>
  <c r="J104" i="6" s="1"/>
  <c r="BI357" i="6"/>
  <c r="BH357" i="6"/>
  <c r="BG357" i="6"/>
  <c r="BF357" i="6"/>
  <c r="T357" i="6"/>
  <c r="R357" i="6"/>
  <c r="P357" i="6"/>
  <c r="J357" i="6"/>
  <c r="BE357" i="6" s="1"/>
  <c r="BK356" i="6"/>
  <c r="BI356" i="6"/>
  <c r="BH356" i="6"/>
  <c r="BG356" i="6"/>
  <c r="BF356" i="6"/>
  <c r="BE356" i="6"/>
  <c r="T356" i="6"/>
  <c r="R356" i="6"/>
  <c r="P356" i="6"/>
  <c r="J356" i="6"/>
  <c r="BK351" i="6"/>
  <c r="BI351" i="6"/>
  <c r="BH351" i="6"/>
  <c r="BG351" i="6"/>
  <c r="BF351" i="6"/>
  <c r="BE351" i="6"/>
  <c r="T351" i="6"/>
  <c r="R351" i="6"/>
  <c r="P351" i="6"/>
  <c r="J351" i="6"/>
  <c r="BK350" i="6"/>
  <c r="BI350" i="6"/>
  <c r="BH350" i="6"/>
  <c r="BG350" i="6"/>
  <c r="BF350" i="6"/>
  <c r="T350" i="6"/>
  <c r="R350" i="6"/>
  <c r="P350" i="6"/>
  <c r="J350" i="6"/>
  <c r="BE350" i="6" s="1"/>
  <c r="BK349" i="6"/>
  <c r="BI349" i="6"/>
  <c r="BH349" i="6"/>
  <c r="BG349" i="6"/>
  <c r="BF349" i="6"/>
  <c r="T349" i="6"/>
  <c r="R349" i="6"/>
  <c r="P349" i="6"/>
  <c r="J349" i="6"/>
  <c r="BE349" i="6" s="1"/>
  <c r="BK344" i="6"/>
  <c r="BI344" i="6"/>
  <c r="BH344" i="6"/>
  <c r="BG344" i="6"/>
  <c r="BF344" i="6"/>
  <c r="T344" i="6"/>
  <c r="R344" i="6"/>
  <c r="P344" i="6"/>
  <c r="J344" i="6"/>
  <c r="BE344" i="6" s="1"/>
  <c r="BK342" i="6"/>
  <c r="BI342" i="6"/>
  <c r="BH342" i="6"/>
  <c r="BG342" i="6"/>
  <c r="BF342" i="6"/>
  <c r="BE342" i="6"/>
  <c r="T342" i="6"/>
  <c r="R342" i="6"/>
  <c r="P342" i="6"/>
  <c r="J342" i="6"/>
  <c r="BK338" i="6"/>
  <c r="BI338" i="6"/>
  <c r="BH338" i="6"/>
  <c r="BG338" i="6"/>
  <c r="BF338" i="6"/>
  <c r="T338" i="6"/>
  <c r="R338" i="6"/>
  <c r="P338" i="6"/>
  <c r="J338" i="6"/>
  <c r="BE338" i="6" s="1"/>
  <c r="BK337" i="6"/>
  <c r="BI337" i="6"/>
  <c r="BH337" i="6"/>
  <c r="BG337" i="6"/>
  <c r="BF337" i="6"/>
  <c r="T337" i="6"/>
  <c r="R337" i="6"/>
  <c r="P337" i="6"/>
  <c r="J337" i="6"/>
  <c r="BE337" i="6" s="1"/>
  <c r="BK332" i="6"/>
  <c r="BI332" i="6"/>
  <c r="BH332" i="6"/>
  <c r="BG332" i="6"/>
  <c r="BF332" i="6"/>
  <c r="T332" i="6"/>
  <c r="R332" i="6"/>
  <c r="P332" i="6"/>
  <c r="J332" i="6"/>
  <c r="BE332" i="6" s="1"/>
  <c r="P331" i="6"/>
  <c r="BK329" i="6"/>
  <c r="BI329" i="6"/>
  <c r="BH329" i="6"/>
  <c r="BG329" i="6"/>
  <c r="BF329" i="6"/>
  <c r="BE329" i="6"/>
  <c r="T329" i="6"/>
  <c r="R329" i="6"/>
  <c r="P329" i="6"/>
  <c r="J329" i="6"/>
  <c r="BK327" i="6"/>
  <c r="BI327" i="6"/>
  <c r="BH327" i="6"/>
  <c r="BG327" i="6"/>
  <c r="BF327" i="6"/>
  <c r="T327" i="6"/>
  <c r="R327" i="6"/>
  <c r="P327" i="6"/>
  <c r="J327" i="6"/>
  <c r="BE327" i="6" s="1"/>
  <c r="BK323" i="6"/>
  <c r="BK322" i="6" s="1"/>
  <c r="J322" i="6" s="1"/>
  <c r="J103" i="6" s="1"/>
  <c r="BI323" i="6"/>
  <c r="BH323" i="6"/>
  <c r="BG323" i="6"/>
  <c r="BF323" i="6"/>
  <c r="T323" i="6"/>
  <c r="T322" i="6" s="1"/>
  <c r="R323" i="6"/>
  <c r="R322" i="6" s="1"/>
  <c r="P323" i="6"/>
  <c r="J323" i="6"/>
  <c r="BE323" i="6" s="1"/>
  <c r="BK318" i="6"/>
  <c r="BI318" i="6"/>
  <c r="BH318" i="6"/>
  <c r="BG318" i="6"/>
  <c r="BF318" i="6"/>
  <c r="BE318" i="6"/>
  <c r="T318" i="6"/>
  <c r="R318" i="6"/>
  <c r="P318" i="6"/>
  <c r="J318" i="6"/>
  <c r="BK309" i="6"/>
  <c r="BI309" i="6"/>
  <c r="BH309" i="6"/>
  <c r="BG309" i="6"/>
  <c r="BF309" i="6"/>
  <c r="T309" i="6"/>
  <c r="R309" i="6"/>
  <c r="P309" i="6"/>
  <c r="J309" i="6"/>
  <c r="BE309" i="6" s="1"/>
  <c r="BK299" i="6"/>
  <c r="BI299" i="6"/>
  <c r="BH299" i="6"/>
  <c r="BG299" i="6"/>
  <c r="BF299" i="6"/>
  <c r="T299" i="6"/>
  <c r="R299" i="6"/>
  <c r="P299" i="6"/>
  <c r="J299" i="6"/>
  <c r="BE299" i="6" s="1"/>
  <c r="BK293" i="6"/>
  <c r="BI293" i="6"/>
  <c r="BH293" i="6"/>
  <c r="BG293" i="6"/>
  <c r="BF293" i="6"/>
  <c r="BE293" i="6"/>
  <c r="T293" i="6"/>
  <c r="R293" i="6"/>
  <c r="P293" i="6"/>
  <c r="J293" i="6"/>
  <c r="BK283" i="6"/>
  <c r="BK282" i="6" s="1"/>
  <c r="J282" i="6" s="1"/>
  <c r="J102" i="6" s="1"/>
  <c r="BI283" i="6"/>
  <c r="BH283" i="6"/>
  <c r="BG283" i="6"/>
  <c r="BF283" i="6"/>
  <c r="BE283" i="6"/>
  <c r="T283" i="6"/>
  <c r="T282" i="6" s="1"/>
  <c r="R283" i="6"/>
  <c r="R282" i="6" s="1"/>
  <c r="P283" i="6"/>
  <c r="P282" i="6" s="1"/>
  <c r="J283" i="6"/>
  <c r="BK281" i="6"/>
  <c r="BI281" i="6"/>
  <c r="BH281" i="6"/>
  <c r="BG281" i="6"/>
  <c r="BF281" i="6"/>
  <c r="T281" i="6"/>
  <c r="R281" i="6"/>
  <c r="P281" i="6"/>
  <c r="J281" i="6"/>
  <c r="BE281" i="6" s="1"/>
  <c r="BK280" i="6"/>
  <c r="BI280" i="6"/>
  <c r="BH280" i="6"/>
  <c r="BG280" i="6"/>
  <c r="BF280" i="6"/>
  <c r="T280" i="6"/>
  <c r="R280" i="6"/>
  <c r="R278" i="6" s="1"/>
  <c r="P280" i="6"/>
  <c r="J280" i="6"/>
  <c r="BE280" i="6" s="1"/>
  <c r="BK279" i="6"/>
  <c r="BK278" i="6" s="1"/>
  <c r="J278" i="6" s="1"/>
  <c r="J101" i="6" s="1"/>
  <c r="BI279" i="6"/>
  <c r="BH279" i="6"/>
  <c r="BG279" i="6"/>
  <c r="BF279" i="6"/>
  <c r="T279" i="6"/>
  <c r="R279" i="6"/>
  <c r="P279" i="6"/>
  <c r="J279" i="6"/>
  <c r="BE279" i="6" s="1"/>
  <c r="BK274" i="6"/>
  <c r="BI274" i="6"/>
  <c r="BH274" i="6"/>
  <c r="BG274" i="6"/>
  <c r="BF274" i="6"/>
  <c r="T274" i="6"/>
  <c r="R274" i="6"/>
  <c r="P274" i="6"/>
  <c r="J274" i="6"/>
  <c r="BE274" i="6" s="1"/>
  <c r="BK270" i="6"/>
  <c r="BI270" i="6"/>
  <c r="BH270" i="6"/>
  <c r="BG270" i="6"/>
  <c r="BF270" i="6"/>
  <c r="T270" i="6"/>
  <c r="R270" i="6"/>
  <c r="P270" i="6"/>
  <c r="J270" i="6"/>
  <c r="BE270" i="6" s="1"/>
  <c r="BK268" i="6"/>
  <c r="BI268" i="6"/>
  <c r="BH268" i="6"/>
  <c r="BG268" i="6"/>
  <c r="BF268" i="6"/>
  <c r="BE268" i="6"/>
  <c r="T268" i="6"/>
  <c r="R268" i="6"/>
  <c r="P268" i="6"/>
  <c r="J268" i="6"/>
  <c r="BK264" i="6"/>
  <c r="BI264" i="6"/>
  <c r="BH264" i="6"/>
  <c r="BG264" i="6"/>
  <c r="BF264" i="6"/>
  <c r="T264" i="6"/>
  <c r="R264" i="6"/>
  <c r="P264" i="6"/>
  <c r="J264" i="6"/>
  <c r="BE264" i="6" s="1"/>
  <c r="BK262" i="6"/>
  <c r="BI262" i="6"/>
  <c r="BH262" i="6"/>
  <c r="BG262" i="6"/>
  <c r="BF262" i="6"/>
  <c r="T262" i="6"/>
  <c r="R262" i="6"/>
  <c r="P262" i="6"/>
  <c r="J262" i="6"/>
  <c r="BE262" i="6" s="1"/>
  <c r="BK253" i="6"/>
  <c r="BI253" i="6"/>
  <c r="BH253" i="6"/>
  <c r="BG253" i="6"/>
  <c r="BF253" i="6"/>
  <c r="T253" i="6"/>
  <c r="R253" i="6"/>
  <c r="P253" i="6"/>
  <c r="J253" i="6"/>
  <c r="BE253" i="6" s="1"/>
  <c r="BK245" i="6"/>
  <c r="BI245" i="6"/>
  <c r="BH245" i="6"/>
  <c r="BG245" i="6"/>
  <c r="BF245" i="6"/>
  <c r="BE245" i="6"/>
  <c r="T245" i="6"/>
  <c r="R245" i="6"/>
  <c r="P245" i="6"/>
  <c r="J245" i="6"/>
  <c r="BK238" i="6"/>
  <c r="BI238" i="6"/>
  <c r="BH238" i="6"/>
  <c r="BG238" i="6"/>
  <c r="BF238" i="6"/>
  <c r="BE238" i="6"/>
  <c r="T238" i="6"/>
  <c r="T237" i="6" s="1"/>
  <c r="R238" i="6"/>
  <c r="R237" i="6" s="1"/>
  <c r="P238" i="6"/>
  <c r="P237" i="6" s="1"/>
  <c r="J238" i="6"/>
  <c r="BK233" i="6"/>
  <c r="BI233" i="6"/>
  <c r="BH233" i="6"/>
  <c r="BG233" i="6"/>
  <c r="BF233" i="6"/>
  <c r="T233" i="6"/>
  <c r="R233" i="6"/>
  <c r="P233" i="6"/>
  <c r="J233" i="6"/>
  <c r="BE233" i="6" s="1"/>
  <c r="BK229" i="6"/>
  <c r="BI229" i="6"/>
  <c r="BH229" i="6"/>
  <c r="BG229" i="6"/>
  <c r="BF229" i="6"/>
  <c r="T229" i="6"/>
  <c r="R229" i="6"/>
  <c r="P229" i="6"/>
  <c r="J229" i="6"/>
  <c r="BE229" i="6" s="1"/>
  <c r="BK225" i="6"/>
  <c r="BI225" i="6"/>
  <c r="BH225" i="6"/>
  <c r="BG225" i="6"/>
  <c r="BF225" i="6"/>
  <c r="T225" i="6"/>
  <c r="R225" i="6"/>
  <c r="P225" i="6"/>
  <c r="J225" i="6"/>
  <c r="BE225" i="6" s="1"/>
  <c r="BK221" i="6"/>
  <c r="BI221" i="6"/>
  <c r="BH221" i="6"/>
  <c r="BG221" i="6"/>
  <c r="BF221" i="6"/>
  <c r="T221" i="6"/>
  <c r="R221" i="6"/>
  <c r="P221" i="6"/>
  <c r="J221" i="6"/>
  <c r="BE221" i="6" s="1"/>
  <c r="BK217" i="6"/>
  <c r="BI217" i="6"/>
  <c r="BH217" i="6"/>
  <c r="BG217" i="6"/>
  <c r="BF217" i="6"/>
  <c r="T217" i="6"/>
  <c r="R217" i="6"/>
  <c r="P217" i="6"/>
  <c r="J217" i="6"/>
  <c r="BE217" i="6" s="1"/>
  <c r="BK211" i="6"/>
  <c r="BI211" i="6"/>
  <c r="BH211" i="6"/>
  <c r="BG211" i="6"/>
  <c r="BF211" i="6"/>
  <c r="T211" i="6"/>
  <c r="R211" i="6"/>
  <c r="P211" i="6"/>
  <c r="J211" i="6"/>
  <c r="BE211" i="6" s="1"/>
  <c r="BK207" i="6"/>
  <c r="BI207" i="6"/>
  <c r="BH207" i="6"/>
  <c r="BG207" i="6"/>
  <c r="BF207" i="6"/>
  <c r="T207" i="6"/>
  <c r="R207" i="6"/>
  <c r="P207" i="6"/>
  <c r="J207" i="6"/>
  <c r="BE207" i="6" s="1"/>
  <c r="BK198" i="6"/>
  <c r="BI198" i="6"/>
  <c r="BH198" i="6"/>
  <c r="BG198" i="6"/>
  <c r="BF198" i="6"/>
  <c r="T198" i="6"/>
  <c r="R198" i="6"/>
  <c r="P198" i="6"/>
  <c r="J198" i="6"/>
  <c r="BE198" i="6" s="1"/>
  <c r="BK194" i="6"/>
  <c r="BI194" i="6"/>
  <c r="BH194" i="6"/>
  <c r="BG194" i="6"/>
  <c r="BF194" i="6"/>
  <c r="T194" i="6"/>
  <c r="R194" i="6"/>
  <c r="P194" i="6"/>
  <c r="J194" i="6"/>
  <c r="BE194" i="6" s="1"/>
  <c r="BK189" i="6"/>
  <c r="BI189" i="6"/>
  <c r="BH189" i="6"/>
  <c r="BG189" i="6"/>
  <c r="BF189" i="6"/>
  <c r="BE189" i="6"/>
  <c r="T189" i="6"/>
  <c r="R189" i="6"/>
  <c r="P189" i="6"/>
  <c r="J189" i="6"/>
  <c r="BK186" i="6"/>
  <c r="BI186" i="6"/>
  <c r="BH186" i="6"/>
  <c r="BG186" i="6"/>
  <c r="BF186" i="6"/>
  <c r="T186" i="6"/>
  <c r="R186" i="6"/>
  <c r="P186" i="6"/>
  <c r="J186" i="6"/>
  <c r="BE186" i="6" s="1"/>
  <c r="BK183" i="6"/>
  <c r="BI183" i="6"/>
  <c r="BH183" i="6"/>
  <c r="BG183" i="6"/>
  <c r="BF183" i="6"/>
  <c r="T183" i="6"/>
  <c r="R183" i="6"/>
  <c r="P183" i="6"/>
  <c r="J183" i="6"/>
  <c r="BE183" i="6" s="1"/>
  <c r="BK178" i="6"/>
  <c r="BI178" i="6"/>
  <c r="BH178" i="6"/>
  <c r="BG178" i="6"/>
  <c r="BF178" i="6"/>
  <c r="T178" i="6"/>
  <c r="R178" i="6"/>
  <c r="P178" i="6"/>
  <c r="J178" i="6"/>
  <c r="BE178" i="6" s="1"/>
  <c r="BK172" i="6"/>
  <c r="BI172" i="6"/>
  <c r="BH172" i="6"/>
  <c r="BG172" i="6"/>
  <c r="BF172" i="6"/>
  <c r="BE172" i="6"/>
  <c r="T172" i="6"/>
  <c r="R172" i="6"/>
  <c r="P172" i="6"/>
  <c r="J172" i="6"/>
  <c r="BK168" i="6"/>
  <c r="BI168" i="6"/>
  <c r="BH168" i="6"/>
  <c r="BG168" i="6"/>
  <c r="BF168" i="6"/>
  <c r="BE168" i="6"/>
  <c r="T168" i="6"/>
  <c r="R168" i="6"/>
  <c r="P168" i="6"/>
  <c r="J168" i="6"/>
  <c r="BK167" i="6"/>
  <c r="BI167" i="6"/>
  <c r="BH167" i="6"/>
  <c r="BG167" i="6"/>
  <c r="BF167" i="6"/>
  <c r="T167" i="6"/>
  <c r="R167" i="6"/>
  <c r="P167" i="6"/>
  <c r="J167" i="6"/>
  <c r="BE167" i="6" s="1"/>
  <c r="BK164" i="6"/>
  <c r="BI164" i="6"/>
  <c r="BH164" i="6"/>
  <c r="BG164" i="6"/>
  <c r="BF164" i="6"/>
  <c r="T164" i="6"/>
  <c r="R164" i="6"/>
  <c r="P164" i="6"/>
  <c r="J164" i="6"/>
  <c r="BE164" i="6" s="1"/>
  <c r="BK161" i="6"/>
  <c r="BI161" i="6"/>
  <c r="BH161" i="6"/>
  <c r="BG161" i="6"/>
  <c r="BF161" i="6"/>
  <c r="BE161" i="6"/>
  <c r="T161" i="6"/>
  <c r="R161" i="6"/>
  <c r="P161" i="6"/>
  <c r="J161" i="6"/>
  <c r="BK155" i="6"/>
  <c r="BI155" i="6"/>
  <c r="BH155" i="6"/>
  <c r="BG155" i="6"/>
  <c r="BF155" i="6"/>
  <c r="BE155" i="6"/>
  <c r="T155" i="6"/>
  <c r="R155" i="6"/>
  <c r="P155" i="6"/>
  <c r="J155" i="6"/>
  <c r="BK152" i="6"/>
  <c r="BI152" i="6"/>
  <c r="BH152" i="6"/>
  <c r="BG152" i="6"/>
  <c r="BF152" i="6"/>
  <c r="T152" i="6"/>
  <c r="R152" i="6"/>
  <c r="P152" i="6"/>
  <c r="J152" i="6"/>
  <c r="BE152" i="6" s="1"/>
  <c r="BK148" i="6"/>
  <c r="BI148" i="6"/>
  <c r="BH148" i="6"/>
  <c r="BG148" i="6"/>
  <c r="BF148" i="6"/>
  <c r="T148" i="6"/>
  <c r="R148" i="6"/>
  <c r="P148" i="6"/>
  <c r="J148" i="6"/>
  <c r="BE148" i="6" s="1"/>
  <c r="BK144" i="6"/>
  <c r="BI144" i="6"/>
  <c r="BH144" i="6"/>
  <c r="BG144" i="6"/>
  <c r="BF144" i="6"/>
  <c r="T144" i="6"/>
  <c r="R144" i="6"/>
  <c r="P144" i="6"/>
  <c r="J144" i="6"/>
  <c r="BE144" i="6" s="1"/>
  <c r="BK136" i="6"/>
  <c r="BI136" i="6"/>
  <c r="BH136" i="6"/>
  <c r="BG136" i="6"/>
  <c r="BF136" i="6"/>
  <c r="BE136" i="6"/>
  <c r="T136" i="6"/>
  <c r="R136" i="6"/>
  <c r="P136" i="6"/>
  <c r="J136" i="6"/>
  <c r="BK132" i="6"/>
  <c r="BI132" i="6"/>
  <c r="BH132" i="6"/>
  <c r="BG132" i="6"/>
  <c r="BF132" i="6"/>
  <c r="T132" i="6"/>
  <c r="R132" i="6"/>
  <c r="P132" i="6"/>
  <c r="J132" i="6"/>
  <c r="BE132" i="6" s="1"/>
  <c r="BK129" i="6"/>
  <c r="BI129" i="6"/>
  <c r="BH129" i="6"/>
  <c r="BG129" i="6"/>
  <c r="BF129" i="6"/>
  <c r="T129" i="6"/>
  <c r="R129" i="6"/>
  <c r="P129" i="6"/>
  <c r="J129" i="6"/>
  <c r="BE129" i="6" s="1"/>
  <c r="J122" i="6"/>
  <c r="F122" i="6"/>
  <c r="F120" i="6"/>
  <c r="E118" i="6"/>
  <c r="J91" i="6"/>
  <c r="F91" i="6"/>
  <c r="F89" i="6"/>
  <c r="E87" i="6"/>
  <c r="J37" i="6"/>
  <c r="J36" i="6"/>
  <c r="J35" i="6"/>
  <c r="J123" i="6" s="1"/>
  <c r="F123" i="6" s="1"/>
  <c r="J89" i="6" s="1"/>
  <c r="E116" i="6" s="1"/>
  <c r="BK228" i="5"/>
  <c r="BK227" i="5" s="1"/>
  <c r="J227" i="5" s="1"/>
  <c r="J103" i="5" s="1"/>
  <c r="BI228" i="5"/>
  <c r="BH228" i="5"/>
  <c r="BG228" i="5"/>
  <c r="BF228" i="5"/>
  <c r="T228" i="5"/>
  <c r="T227" i="5" s="1"/>
  <c r="R228" i="5"/>
  <c r="R227" i="5" s="1"/>
  <c r="P228" i="5"/>
  <c r="J228" i="5"/>
  <c r="BE228" i="5" s="1"/>
  <c r="P227" i="5"/>
  <c r="BK225" i="5"/>
  <c r="BI225" i="5"/>
  <c r="BH225" i="5"/>
  <c r="BG225" i="5"/>
  <c r="BF225" i="5"/>
  <c r="BE225" i="5"/>
  <c r="T225" i="5"/>
  <c r="R225" i="5"/>
  <c r="P225" i="5"/>
  <c r="J225" i="5"/>
  <c r="BK223" i="5"/>
  <c r="BI223" i="5"/>
  <c r="BH223" i="5"/>
  <c r="BG223" i="5"/>
  <c r="BF223" i="5"/>
  <c r="T223" i="5"/>
  <c r="R223" i="5"/>
  <c r="P223" i="5"/>
  <c r="J223" i="5"/>
  <c r="BE223" i="5" s="1"/>
  <c r="BK222" i="5"/>
  <c r="BI222" i="5"/>
  <c r="BH222" i="5"/>
  <c r="BG222" i="5"/>
  <c r="BF222" i="5"/>
  <c r="T222" i="5"/>
  <c r="R222" i="5"/>
  <c r="P222" i="5"/>
  <c r="J222" i="5"/>
  <c r="BE222" i="5" s="1"/>
  <c r="BK221" i="5"/>
  <c r="BI221" i="5"/>
  <c r="BH221" i="5"/>
  <c r="BG221" i="5"/>
  <c r="BF221" i="5"/>
  <c r="T221" i="5"/>
  <c r="R221" i="5"/>
  <c r="P221" i="5"/>
  <c r="J221" i="5"/>
  <c r="BE221" i="5" s="1"/>
  <c r="BK219" i="5"/>
  <c r="BI219" i="5"/>
  <c r="BH219" i="5"/>
  <c r="BG219" i="5"/>
  <c r="BF219" i="5"/>
  <c r="T219" i="5"/>
  <c r="R219" i="5"/>
  <c r="P219" i="5"/>
  <c r="J219" i="5"/>
  <c r="BE219" i="5" s="1"/>
  <c r="BK218" i="5"/>
  <c r="BI218" i="5"/>
  <c r="BH218" i="5"/>
  <c r="BG218" i="5"/>
  <c r="BF218" i="5"/>
  <c r="BE218" i="5"/>
  <c r="T218" i="5"/>
  <c r="R218" i="5"/>
  <c r="P218" i="5"/>
  <c r="J218" i="5"/>
  <c r="BK216" i="5"/>
  <c r="BI216" i="5"/>
  <c r="BH216" i="5"/>
  <c r="BG216" i="5"/>
  <c r="BF216" i="5"/>
  <c r="T216" i="5"/>
  <c r="R216" i="5"/>
  <c r="P216" i="5"/>
  <c r="J216" i="5"/>
  <c r="BE216" i="5" s="1"/>
  <c r="BK214" i="5"/>
  <c r="BI214" i="5"/>
  <c r="BH214" i="5"/>
  <c r="BG214" i="5"/>
  <c r="BF214" i="5"/>
  <c r="T214" i="5"/>
  <c r="R214" i="5"/>
  <c r="P214" i="5"/>
  <c r="J214" i="5"/>
  <c r="BE214" i="5" s="1"/>
  <c r="BK212" i="5"/>
  <c r="BI212" i="5"/>
  <c r="BH212" i="5"/>
  <c r="BG212" i="5"/>
  <c r="BF212" i="5"/>
  <c r="T212" i="5"/>
  <c r="R212" i="5"/>
  <c r="R211" i="5" s="1"/>
  <c r="P212" i="5"/>
  <c r="P211" i="5" s="1"/>
  <c r="J212" i="5"/>
  <c r="BE212" i="5" s="1"/>
  <c r="BK210" i="5"/>
  <c r="BI210" i="5"/>
  <c r="BH210" i="5"/>
  <c r="BG210" i="5"/>
  <c r="BF210" i="5"/>
  <c r="T210" i="5"/>
  <c r="R210" i="5"/>
  <c r="P210" i="5"/>
  <c r="J210" i="5"/>
  <c r="BE210" i="5" s="1"/>
  <c r="BK208" i="5"/>
  <c r="BI208" i="5"/>
  <c r="BH208" i="5"/>
  <c r="BG208" i="5"/>
  <c r="BF208" i="5"/>
  <c r="T208" i="5"/>
  <c r="R208" i="5"/>
  <c r="P208" i="5"/>
  <c r="J208" i="5"/>
  <c r="BE208" i="5" s="1"/>
  <c r="BK207" i="5"/>
  <c r="BI207" i="5"/>
  <c r="BH207" i="5"/>
  <c r="BG207" i="5"/>
  <c r="BF207" i="5"/>
  <c r="BE207" i="5"/>
  <c r="T207" i="5"/>
  <c r="R207" i="5"/>
  <c r="P207" i="5"/>
  <c r="J207" i="5"/>
  <c r="BK205" i="5"/>
  <c r="BI205" i="5"/>
  <c r="BH205" i="5"/>
  <c r="BG205" i="5"/>
  <c r="BF205" i="5"/>
  <c r="BE205" i="5"/>
  <c r="T205" i="5"/>
  <c r="R205" i="5"/>
  <c r="P205" i="5"/>
  <c r="J205" i="5"/>
  <c r="BK203" i="5"/>
  <c r="BI203" i="5"/>
  <c r="BH203" i="5"/>
  <c r="BG203" i="5"/>
  <c r="BF203" i="5"/>
  <c r="T203" i="5"/>
  <c r="R203" i="5"/>
  <c r="P203" i="5"/>
  <c r="J203" i="5"/>
  <c r="BE203" i="5" s="1"/>
  <c r="BK201" i="5"/>
  <c r="BI201" i="5"/>
  <c r="BH201" i="5"/>
  <c r="BG201" i="5"/>
  <c r="BF201" i="5"/>
  <c r="T201" i="5"/>
  <c r="R201" i="5"/>
  <c r="P201" i="5"/>
  <c r="J201" i="5"/>
  <c r="BE201" i="5" s="1"/>
  <c r="BK199" i="5"/>
  <c r="BI199" i="5"/>
  <c r="BH199" i="5"/>
  <c r="BG199" i="5"/>
  <c r="BF199" i="5"/>
  <c r="BE199" i="5"/>
  <c r="T199" i="5"/>
  <c r="R199" i="5"/>
  <c r="P199" i="5"/>
  <c r="J199" i="5"/>
  <c r="BK197" i="5"/>
  <c r="BI197" i="5"/>
  <c r="BH197" i="5"/>
  <c r="BG197" i="5"/>
  <c r="BF197" i="5"/>
  <c r="T197" i="5"/>
  <c r="R197" i="5"/>
  <c r="P197" i="5"/>
  <c r="J197" i="5"/>
  <c r="BE197" i="5" s="1"/>
  <c r="BK195" i="5"/>
  <c r="BI195" i="5"/>
  <c r="BH195" i="5"/>
  <c r="BG195" i="5"/>
  <c r="BF195" i="5"/>
  <c r="T195" i="5"/>
  <c r="R195" i="5"/>
  <c r="P195" i="5"/>
  <c r="J195" i="5"/>
  <c r="BE195" i="5" s="1"/>
  <c r="BK194" i="5"/>
  <c r="BI194" i="5"/>
  <c r="BH194" i="5"/>
  <c r="BG194" i="5"/>
  <c r="BF194" i="5"/>
  <c r="T194" i="5"/>
  <c r="R194" i="5"/>
  <c r="P194" i="5"/>
  <c r="J194" i="5"/>
  <c r="BE194" i="5" s="1"/>
  <c r="BK192" i="5"/>
  <c r="BI192" i="5"/>
  <c r="BH192" i="5"/>
  <c r="BG192" i="5"/>
  <c r="BF192" i="5"/>
  <c r="T192" i="5"/>
  <c r="R192" i="5"/>
  <c r="P192" i="5"/>
  <c r="J192" i="5"/>
  <c r="BE192" i="5" s="1"/>
  <c r="BK190" i="5"/>
  <c r="BI190" i="5"/>
  <c r="BH190" i="5"/>
  <c r="BG190" i="5"/>
  <c r="BF190" i="5"/>
  <c r="BE190" i="5"/>
  <c r="T190" i="5"/>
  <c r="R190" i="5"/>
  <c r="P190" i="5"/>
  <c r="J190" i="5"/>
  <c r="BK187" i="5"/>
  <c r="BI187" i="5"/>
  <c r="BH187" i="5"/>
  <c r="BG187" i="5"/>
  <c r="BF187" i="5"/>
  <c r="T187" i="5"/>
  <c r="R187" i="5"/>
  <c r="P187" i="5"/>
  <c r="J187" i="5"/>
  <c r="BE187" i="5" s="1"/>
  <c r="BK184" i="5"/>
  <c r="BI184" i="5"/>
  <c r="BH184" i="5"/>
  <c r="BG184" i="5"/>
  <c r="BF184" i="5"/>
  <c r="T184" i="5"/>
  <c r="R184" i="5"/>
  <c r="P184" i="5"/>
  <c r="J184" i="5"/>
  <c r="BE184" i="5" s="1"/>
  <c r="BK179" i="5"/>
  <c r="BI179" i="5"/>
  <c r="BH179" i="5"/>
  <c r="BG179" i="5"/>
  <c r="BF179" i="5"/>
  <c r="T179" i="5"/>
  <c r="R179" i="5"/>
  <c r="P179" i="5"/>
  <c r="J179" i="5"/>
  <c r="BE179" i="5" s="1"/>
  <c r="BK176" i="5"/>
  <c r="BI176" i="5"/>
  <c r="BH176" i="5"/>
  <c r="BG176" i="5"/>
  <c r="BF176" i="5"/>
  <c r="T176" i="5"/>
  <c r="R176" i="5"/>
  <c r="P176" i="5"/>
  <c r="J176" i="5"/>
  <c r="BE176" i="5" s="1"/>
  <c r="BK169" i="5"/>
  <c r="BI169" i="5"/>
  <c r="BH169" i="5"/>
  <c r="BG169" i="5"/>
  <c r="BF169" i="5"/>
  <c r="T169" i="5"/>
  <c r="R169" i="5"/>
  <c r="P169" i="5"/>
  <c r="J169" i="5"/>
  <c r="BE169" i="5" s="1"/>
  <c r="BK161" i="5"/>
  <c r="BI161" i="5"/>
  <c r="BH161" i="5"/>
  <c r="BG161" i="5"/>
  <c r="BF161" i="5"/>
  <c r="T161" i="5"/>
  <c r="T153" i="5" s="1"/>
  <c r="R161" i="5"/>
  <c r="P161" i="5"/>
  <c r="J161" i="5"/>
  <c r="BE161" i="5" s="1"/>
  <c r="BK154" i="5"/>
  <c r="BI154" i="5"/>
  <c r="BH154" i="5"/>
  <c r="BG154" i="5"/>
  <c r="BF154" i="5"/>
  <c r="T154" i="5"/>
  <c r="R154" i="5"/>
  <c r="P154" i="5"/>
  <c r="P153" i="5" s="1"/>
  <c r="J154" i="5"/>
  <c r="BE154" i="5" s="1"/>
  <c r="BK152" i="5"/>
  <c r="BI152" i="5"/>
  <c r="BH152" i="5"/>
  <c r="BG152" i="5"/>
  <c r="BF152" i="5"/>
  <c r="T152" i="5"/>
  <c r="R152" i="5"/>
  <c r="P152" i="5"/>
  <c r="J152" i="5"/>
  <c r="BE152" i="5" s="1"/>
  <c r="BK151" i="5"/>
  <c r="BI151" i="5"/>
  <c r="BH151" i="5"/>
  <c r="BG151" i="5"/>
  <c r="BF151" i="5"/>
  <c r="T151" i="5"/>
  <c r="R151" i="5"/>
  <c r="P151" i="5"/>
  <c r="J151" i="5"/>
  <c r="BE151" i="5" s="1"/>
  <c r="BK150" i="5"/>
  <c r="BI150" i="5"/>
  <c r="BH150" i="5"/>
  <c r="BG150" i="5"/>
  <c r="BF150" i="5"/>
  <c r="T150" i="5"/>
  <c r="R150" i="5"/>
  <c r="P150" i="5"/>
  <c r="J150" i="5"/>
  <c r="BE150" i="5" s="1"/>
  <c r="BK145" i="5"/>
  <c r="BI145" i="5"/>
  <c r="BH145" i="5"/>
  <c r="BG145" i="5"/>
  <c r="BF145" i="5"/>
  <c r="BE145" i="5"/>
  <c r="T145" i="5"/>
  <c r="R145" i="5"/>
  <c r="P145" i="5"/>
  <c r="J145" i="5"/>
  <c r="BK140" i="5"/>
  <c r="BI140" i="5"/>
  <c r="BH140" i="5"/>
  <c r="BG140" i="5"/>
  <c r="BF140" i="5"/>
  <c r="T140" i="5"/>
  <c r="R140" i="5"/>
  <c r="P140" i="5"/>
  <c r="J140" i="5"/>
  <c r="BE140" i="5" s="1"/>
  <c r="BK136" i="5"/>
  <c r="BI136" i="5"/>
  <c r="BH136" i="5"/>
  <c r="BG136" i="5"/>
  <c r="BF136" i="5"/>
  <c r="T136" i="5"/>
  <c r="R136" i="5"/>
  <c r="P136" i="5"/>
  <c r="J136" i="5"/>
  <c r="BE136" i="5" s="1"/>
  <c r="BK132" i="5"/>
  <c r="BI132" i="5"/>
  <c r="BH132" i="5"/>
  <c r="BG132" i="5"/>
  <c r="BF132" i="5"/>
  <c r="T132" i="5"/>
  <c r="R132" i="5"/>
  <c r="P132" i="5"/>
  <c r="J132" i="5"/>
  <c r="BE132" i="5" s="1"/>
  <c r="BK128" i="5"/>
  <c r="BI128" i="5"/>
  <c r="BH128" i="5"/>
  <c r="BG128" i="5"/>
  <c r="BF128" i="5"/>
  <c r="T128" i="5"/>
  <c r="R128" i="5"/>
  <c r="P128" i="5"/>
  <c r="J128" i="5"/>
  <c r="BE128" i="5" s="1"/>
  <c r="J121" i="5"/>
  <c r="F121" i="5"/>
  <c r="J119" i="5"/>
  <c r="F119" i="5"/>
  <c r="E117" i="5"/>
  <c r="E113" i="5"/>
  <c r="J94" i="5"/>
  <c r="F94" i="5"/>
  <c r="J93" i="5"/>
  <c r="F93" i="5"/>
  <c r="F91" i="5"/>
  <c r="E89" i="5"/>
  <c r="J39" i="5"/>
  <c r="J38" i="5"/>
  <c r="J37" i="5"/>
  <c r="J122" i="5" s="1"/>
  <c r="F122" i="5" s="1"/>
  <c r="J91" i="5" s="1"/>
  <c r="E85" i="5" s="1"/>
  <c r="BK178" i="4"/>
  <c r="BI178" i="4"/>
  <c r="BH178" i="4"/>
  <c r="BG178" i="4"/>
  <c r="BF178" i="4"/>
  <c r="BE178" i="4"/>
  <c r="T178" i="4"/>
  <c r="R178" i="4"/>
  <c r="P178" i="4"/>
  <c r="J178" i="4"/>
  <c r="BK177" i="4"/>
  <c r="BI177" i="4"/>
  <c r="BH177" i="4"/>
  <c r="BG177" i="4"/>
  <c r="BF177" i="4"/>
  <c r="BE177" i="4"/>
  <c r="T177" i="4"/>
  <c r="R177" i="4"/>
  <c r="P177" i="4"/>
  <c r="J177" i="4"/>
  <c r="BK176" i="4"/>
  <c r="BI176" i="4"/>
  <c r="BH176" i="4"/>
  <c r="BG176" i="4"/>
  <c r="BF176" i="4"/>
  <c r="T176" i="4"/>
  <c r="R176" i="4"/>
  <c r="P176" i="4"/>
  <c r="J176" i="4"/>
  <c r="BE176" i="4" s="1"/>
  <c r="BK175" i="4"/>
  <c r="BI175" i="4"/>
  <c r="BH175" i="4"/>
  <c r="BG175" i="4"/>
  <c r="BF175" i="4"/>
  <c r="T175" i="4"/>
  <c r="R175" i="4"/>
  <c r="P175" i="4"/>
  <c r="J175" i="4"/>
  <c r="BE175" i="4" s="1"/>
  <c r="BK174" i="4"/>
  <c r="BK172" i="4" s="1"/>
  <c r="J172" i="4" s="1"/>
  <c r="J106" i="4" s="1"/>
  <c r="BI174" i="4"/>
  <c r="BH174" i="4"/>
  <c r="BG174" i="4"/>
  <c r="BF174" i="4"/>
  <c r="T174" i="4"/>
  <c r="R174" i="4"/>
  <c r="P174" i="4"/>
  <c r="J174" i="4"/>
  <c r="BE174" i="4" s="1"/>
  <c r="BK173" i="4"/>
  <c r="BI173" i="4"/>
  <c r="BH173" i="4"/>
  <c r="BG173" i="4"/>
  <c r="BF173" i="4"/>
  <c r="BE173" i="4"/>
  <c r="T173" i="4"/>
  <c r="R173" i="4"/>
  <c r="P173" i="4"/>
  <c r="P172" i="4" s="1"/>
  <c r="J173" i="4"/>
  <c r="BK171" i="4"/>
  <c r="BI171" i="4"/>
  <c r="BH171" i="4"/>
  <c r="BG171" i="4"/>
  <c r="BF171" i="4"/>
  <c r="BE171" i="4"/>
  <c r="T171" i="4"/>
  <c r="R171" i="4"/>
  <c r="P171" i="4"/>
  <c r="J171" i="4"/>
  <c r="BK170" i="4"/>
  <c r="BI170" i="4"/>
  <c r="BH170" i="4"/>
  <c r="BG170" i="4"/>
  <c r="BF170" i="4"/>
  <c r="BE170" i="4"/>
  <c r="T170" i="4"/>
  <c r="R170" i="4"/>
  <c r="R168" i="4" s="1"/>
  <c r="P170" i="4"/>
  <c r="J170" i="4"/>
  <c r="BK169" i="4"/>
  <c r="BI169" i="4"/>
  <c r="BH169" i="4"/>
  <c r="BG169" i="4"/>
  <c r="BF169" i="4"/>
  <c r="T169" i="4"/>
  <c r="R169" i="4"/>
  <c r="P169" i="4"/>
  <c r="P168" i="4" s="1"/>
  <c r="J169" i="4"/>
  <c r="BE169" i="4" s="1"/>
  <c r="BK168" i="4"/>
  <c r="J168" i="4" s="1"/>
  <c r="J105" i="4" s="1"/>
  <c r="BK167" i="4"/>
  <c r="BI167" i="4"/>
  <c r="BH167" i="4"/>
  <c r="BG167" i="4"/>
  <c r="BF167" i="4"/>
  <c r="T167" i="4"/>
  <c r="R167" i="4"/>
  <c r="P167" i="4"/>
  <c r="J167" i="4"/>
  <c r="BE167" i="4" s="1"/>
  <c r="BK166" i="4"/>
  <c r="BI166" i="4"/>
  <c r="BH166" i="4"/>
  <c r="BG166" i="4"/>
  <c r="BF166" i="4"/>
  <c r="T166" i="4"/>
  <c r="R166" i="4"/>
  <c r="P166" i="4"/>
  <c r="J166" i="4"/>
  <c r="BE166" i="4" s="1"/>
  <c r="BK165" i="4"/>
  <c r="BI165" i="4"/>
  <c r="BH165" i="4"/>
  <c r="BG165" i="4"/>
  <c r="BF165" i="4"/>
  <c r="BE165" i="4"/>
  <c r="T165" i="4"/>
  <c r="R165" i="4"/>
  <c r="P165" i="4"/>
  <c r="J165" i="4"/>
  <c r="BK164" i="4"/>
  <c r="BI164" i="4"/>
  <c r="BH164" i="4"/>
  <c r="BG164" i="4"/>
  <c r="BF164" i="4"/>
  <c r="BE164" i="4"/>
  <c r="T164" i="4"/>
  <c r="R164" i="4"/>
  <c r="P164" i="4"/>
  <c r="J164" i="4"/>
  <c r="BK163" i="4"/>
  <c r="BI163" i="4"/>
  <c r="BH163" i="4"/>
  <c r="BG163" i="4"/>
  <c r="BF163" i="4"/>
  <c r="T163" i="4"/>
  <c r="R163" i="4"/>
  <c r="P163" i="4"/>
  <c r="J163" i="4"/>
  <c r="BE163" i="4" s="1"/>
  <c r="BK162" i="4"/>
  <c r="BI162" i="4"/>
  <c r="BH162" i="4"/>
  <c r="BG162" i="4"/>
  <c r="BF162" i="4"/>
  <c r="T162" i="4"/>
  <c r="R162" i="4"/>
  <c r="P162" i="4"/>
  <c r="J162" i="4"/>
  <c r="BE162" i="4" s="1"/>
  <c r="BK161" i="4"/>
  <c r="BI161" i="4"/>
  <c r="BH161" i="4"/>
  <c r="BG161" i="4"/>
  <c r="BF161" i="4"/>
  <c r="T161" i="4"/>
  <c r="R161" i="4"/>
  <c r="P161" i="4"/>
  <c r="J161" i="4"/>
  <c r="BE161" i="4" s="1"/>
  <c r="BK159" i="4"/>
  <c r="BI159" i="4"/>
  <c r="BH159" i="4"/>
  <c r="BG159" i="4"/>
  <c r="BF159" i="4"/>
  <c r="T159" i="4"/>
  <c r="R159" i="4"/>
  <c r="P159" i="4"/>
  <c r="J159" i="4"/>
  <c r="BE159" i="4" s="1"/>
  <c r="BK158" i="4"/>
  <c r="BI158" i="4"/>
  <c r="BH158" i="4"/>
  <c r="BG158" i="4"/>
  <c r="BF158" i="4"/>
  <c r="BE158" i="4"/>
  <c r="T158" i="4"/>
  <c r="T156" i="4" s="1"/>
  <c r="R158" i="4"/>
  <c r="P158" i="4"/>
  <c r="J158" i="4"/>
  <c r="BK157" i="4"/>
  <c r="BI157" i="4"/>
  <c r="BH157" i="4"/>
  <c r="BG157" i="4"/>
  <c r="BF157" i="4"/>
  <c r="T157" i="4"/>
  <c r="R157" i="4"/>
  <c r="R156" i="4" s="1"/>
  <c r="P157" i="4"/>
  <c r="J157" i="4"/>
  <c r="BE157" i="4" s="1"/>
  <c r="BK155" i="4"/>
  <c r="BI155" i="4"/>
  <c r="BH155" i="4"/>
  <c r="BG155" i="4"/>
  <c r="BF155" i="4"/>
  <c r="T155" i="4"/>
  <c r="R155" i="4"/>
  <c r="P155" i="4"/>
  <c r="J155" i="4"/>
  <c r="BE155" i="4" s="1"/>
  <c r="BK154" i="4"/>
  <c r="BI154" i="4"/>
  <c r="BH154" i="4"/>
  <c r="BG154" i="4"/>
  <c r="BF154" i="4"/>
  <c r="T154" i="4"/>
  <c r="T152" i="4" s="1"/>
  <c r="R154" i="4"/>
  <c r="P154" i="4"/>
  <c r="J154" i="4"/>
  <c r="BE154" i="4" s="1"/>
  <c r="BK153" i="4"/>
  <c r="BI153" i="4"/>
  <c r="BH153" i="4"/>
  <c r="BG153" i="4"/>
  <c r="BF153" i="4"/>
  <c r="T153" i="4"/>
  <c r="R153" i="4"/>
  <c r="R152" i="4" s="1"/>
  <c r="P153" i="4"/>
  <c r="J153" i="4"/>
  <c r="BE153" i="4" s="1"/>
  <c r="BK151" i="4"/>
  <c r="BK150" i="4" s="1"/>
  <c r="J150" i="4" s="1"/>
  <c r="J101" i="4" s="1"/>
  <c r="BI151" i="4"/>
  <c r="BH151" i="4"/>
  <c r="BG151" i="4"/>
  <c r="BF151" i="4"/>
  <c r="T151" i="4"/>
  <c r="T150" i="4" s="1"/>
  <c r="R151" i="4"/>
  <c r="R150" i="4" s="1"/>
  <c r="P151" i="4"/>
  <c r="P150" i="4" s="1"/>
  <c r="J151" i="4"/>
  <c r="BE151" i="4" s="1"/>
  <c r="BK149" i="4"/>
  <c r="BI149" i="4"/>
  <c r="BH149" i="4"/>
  <c r="BG149" i="4"/>
  <c r="BF149" i="4"/>
  <c r="T149" i="4"/>
  <c r="R149" i="4"/>
  <c r="P149" i="4"/>
  <c r="J149" i="4"/>
  <c r="BE149" i="4" s="1"/>
  <c r="BK148" i="4"/>
  <c r="BI148" i="4"/>
  <c r="BH148" i="4"/>
  <c r="BG148" i="4"/>
  <c r="BF148" i="4"/>
  <c r="T148" i="4"/>
  <c r="R148" i="4"/>
  <c r="P148" i="4"/>
  <c r="J148" i="4"/>
  <c r="BE148" i="4" s="1"/>
  <c r="BK147" i="4"/>
  <c r="BI147" i="4"/>
  <c r="BH147" i="4"/>
  <c r="BG147" i="4"/>
  <c r="BF147" i="4"/>
  <c r="T147" i="4"/>
  <c r="R147" i="4"/>
  <c r="P147" i="4"/>
  <c r="J147" i="4"/>
  <c r="BE147" i="4" s="1"/>
  <c r="BK146" i="4"/>
  <c r="BI146" i="4"/>
  <c r="BH146" i="4"/>
  <c r="BG146" i="4"/>
  <c r="BF146" i="4"/>
  <c r="T146" i="4"/>
  <c r="R146" i="4"/>
  <c r="P146" i="4"/>
  <c r="J146" i="4"/>
  <c r="BE146" i="4" s="1"/>
  <c r="BK145" i="4"/>
  <c r="BI145" i="4"/>
  <c r="BH145" i="4"/>
  <c r="BG145" i="4"/>
  <c r="BF145" i="4"/>
  <c r="T145" i="4"/>
  <c r="R145" i="4"/>
  <c r="P145" i="4"/>
  <c r="J145" i="4"/>
  <c r="BE145" i="4" s="1"/>
  <c r="BK144" i="4"/>
  <c r="BI144" i="4"/>
  <c r="BH144" i="4"/>
  <c r="BG144" i="4"/>
  <c r="BF144" i="4"/>
  <c r="T144" i="4"/>
  <c r="R144" i="4"/>
  <c r="P144" i="4"/>
  <c r="J144" i="4"/>
  <c r="BE144" i="4" s="1"/>
  <c r="BK143" i="4"/>
  <c r="BI143" i="4"/>
  <c r="BH143" i="4"/>
  <c r="BG143" i="4"/>
  <c r="BF143" i="4"/>
  <c r="T143" i="4"/>
  <c r="R143" i="4"/>
  <c r="P143" i="4"/>
  <c r="J143" i="4"/>
  <c r="BE143" i="4" s="1"/>
  <c r="BK142" i="4"/>
  <c r="BI142" i="4"/>
  <c r="BH142" i="4"/>
  <c r="BG142" i="4"/>
  <c r="BF142" i="4"/>
  <c r="T142" i="4"/>
  <c r="R142" i="4"/>
  <c r="P142" i="4"/>
  <c r="J142" i="4"/>
  <c r="BE142" i="4" s="1"/>
  <c r="BK141" i="4"/>
  <c r="BK136" i="4" s="1"/>
  <c r="J136" i="4" s="1"/>
  <c r="J100" i="4" s="1"/>
  <c r="BI141" i="4"/>
  <c r="BH141" i="4"/>
  <c r="BG141" i="4"/>
  <c r="BF141" i="4"/>
  <c r="T141" i="4"/>
  <c r="R141" i="4"/>
  <c r="P141" i="4"/>
  <c r="J141" i="4"/>
  <c r="BE141" i="4" s="1"/>
  <c r="BK140" i="4"/>
  <c r="BI140" i="4"/>
  <c r="BH140" i="4"/>
  <c r="BG140" i="4"/>
  <c r="BF140" i="4"/>
  <c r="T140" i="4"/>
  <c r="R140" i="4"/>
  <c r="P140" i="4"/>
  <c r="J140" i="4"/>
  <c r="BE140" i="4" s="1"/>
  <c r="BK139" i="4"/>
  <c r="BI139" i="4"/>
  <c r="BH139" i="4"/>
  <c r="BG139" i="4"/>
  <c r="BF139" i="4"/>
  <c r="BE139" i="4"/>
  <c r="T139" i="4"/>
  <c r="T136" i="4" s="1"/>
  <c r="R139" i="4"/>
  <c r="P139" i="4"/>
  <c r="J139" i="4"/>
  <c r="BK138" i="4"/>
  <c r="BI138" i="4"/>
  <c r="BH138" i="4"/>
  <c r="BG138" i="4"/>
  <c r="BF138" i="4"/>
  <c r="T138" i="4"/>
  <c r="R138" i="4"/>
  <c r="P138" i="4"/>
  <c r="J138" i="4"/>
  <c r="BE138" i="4" s="1"/>
  <c r="BK137" i="4"/>
  <c r="BI137" i="4"/>
  <c r="BH137" i="4"/>
  <c r="BG137" i="4"/>
  <c r="BF137" i="4"/>
  <c r="T137" i="4"/>
  <c r="R137" i="4"/>
  <c r="P137" i="4"/>
  <c r="J137" i="4"/>
  <c r="BE137" i="4" s="1"/>
  <c r="BK135" i="4"/>
  <c r="BI135" i="4"/>
  <c r="BH135" i="4"/>
  <c r="BG135" i="4"/>
  <c r="BF135" i="4"/>
  <c r="BE135" i="4"/>
  <c r="T135" i="4"/>
  <c r="R135" i="4"/>
  <c r="P135" i="4"/>
  <c r="J135" i="4"/>
  <c r="BK134" i="4"/>
  <c r="BI134" i="4"/>
  <c r="BH134" i="4"/>
  <c r="BG134" i="4"/>
  <c r="BF134" i="4"/>
  <c r="T134" i="4"/>
  <c r="R134" i="4"/>
  <c r="P134" i="4"/>
  <c r="J134" i="4"/>
  <c r="BE134" i="4" s="1"/>
  <c r="BK133" i="4"/>
  <c r="BI133" i="4"/>
  <c r="BH133" i="4"/>
  <c r="BG133" i="4"/>
  <c r="BF133" i="4"/>
  <c r="T133" i="4"/>
  <c r="R133" i="4"/>
  <c r="P133" i="4"/>
  <c r="J133" i="4"/>
  <c r="BE133" i="4" s="1"/>
  <c r="BK132" i="4"/>
  <c r="BI132" i="4"/>
  <c r="BH132" i="4"/>
  <c r="BG132" i="4"/>
  <c r="BF132" i="4"/>
  <c r="T132" i="4"/>
  <c r="T129" i="4" s="1"/>
  <c r="R132" i="4"/>
  <c r="P132" i="4"/>
  <c r="J132" i="4"/>
  <c r="BE132" i="4" s="1"/>
  <c r="BK131" i="4"/>
  <c r="BI131" i="4"/>
  <c r="BH131" i="4"/>
  <c r="BG131" i="4"/>
  <c r="BF131" i="4"/>
  <c r="T131" i="4"/>
  <c r="R131" i="4"/>
  <c r="P131" i="4"/>
  <c r="J131" i="4"/>
  <c r="BE131" i="4" s="1"/>
  <c r="BK130" i="4"/>
  <c r="BK129" i="4" s="1"/>
  <c r="J129" i="4" s="1"/>
  <c r="J99" i="4" s="1"/>
  <c r="BI130" i="4"/>
  <c r="BH130" i="4"/>
  <c r="BG130" i="4"/>
  <c r="BF130" i="4"/>
  <c r="T130" i="4"/>
  <c r="R130" i="4"/>
  <c r="P130" i="4"/>
  <c r="J130" i="4"/>
  <c r="BE130" i="4" s="1"/>
  <c r="J124" i="4"/>
  <c r="F124" i="4"/>
  <c r="J122" i="4"/>
  <c r="F122" i="4"/>
  <c r="E120" i="4"/>
  <c r="J93" i="4"/>
  <c r="F93" i="4"/>
  <c r="J91" i="4"/>
  <c r="F91" i="4"/>
  <c r="E89" i="4"/>
  <c r="J39" i="4"/>
  <c r="J38" i="4"/>
  <c r="J37" i="4"/>
  <c r="J125" i="4" s="1"/>
  <c r="F125" i="4" s="1"/>
  <c r="E116" i="4" s="1"/>
  <c r="BK832" i="3"/>
  <c r="BK829" i="3" s="1"/>
  <c r="J829" i="3" s="1"/>
  <c r="J123" i="3" s="1"/>
  <c r="BI832" i="3"/>
  <c r="BH832" i="3"/>
  <c r="BG832" i="3"/>
  <c r="BF832" i="3"/>
  <c r="T832" i="3"/>
  <c r="R832" i="3"/>
  <c r="P832" i="3"/>
  <c r="J832" i="3"/>
  <c r="BE832" i="3" s="1"/>
  <c r="BK831" i="3"/>
  <c r="BI831" i="3"/>
  <c r="BH831" i="3"/>
  <c r="BG831" i="3"/>
  <c r="BF831" i="3"/>
  <c r="BE831" i="3"/>
  <c r="T831" i="3"/>
  <c r="R831" i="3"/>
  <c r="P831" i="3"/>
  <c r="J831" i="3"/>
  <c r="BK830" i="3"/>
  <c r="BI830" i="3"/>
  <c r="BH830" i="3"/>
  <c r="BG830" i="3"/>
  <c r="BF830" i="3"/>
  <c r="BE830" i="3"/>
  <c r="T830" i="3"/>
  <c r="T829" i="3" s="1"/>
  <c r="T828" i="3" s="1"/>
  <c r="R830" i="3"/>
  <c r="P830" i="3"/>
  <c r="J830" i="3"/>
  <c r="BK827" i="3"/>
  <c r="BI827" i="3"/>
  <c r="BH827" i="3"/>
  <c r="BG827" i="3"/>
  <c r="BF827" i="3"/>
  <c r="T827" i="3"/>
  <c r="R827" i="3"/>
  <c r="R824" i="3" s="1"/>
  <c r="R823" i="3" s="1"/>
  <c r="P827" i="3"/>
  <c r="J827" i="3"/>
  <c r="BE827" i="3" s="1"/>
  <c r="BK825" i="3"/>
  <c r="BI825" i="3"/>
  <c r="BH825" i="3"/>
  <c r="BG825" i="3"/>
  <c r="BF825" i="3"/>
  <c r="T825" i="3"/>
  <c r="R825" i="3"/>
  <c r="P825" i="3"/>
  <c r="P824" i="3" s="1"/>
  <c r="P823" i="3" s="1"/>
  <c r="J825" i="3"/>
  <c r="BE825" i="3" s="1"/>
  <c r="BK824" i="3"/>
  <c r="J824" i="3" s="1"/>
  <c r="J121" i="3" s="1"/>
  <c r="BK819" i="3"/>
  <c r="BI819" i="3"/>
  <c r="BH819" i="3"/>
  <c r="BG819" i="3"/>
  <c r="BF819" i="3"/>
  <c r="T819" i="3"/>
  <c r="R819" i="3"/>
  <c r="P819" i="3"/>
  <c r="J819" i="3"/>
  <c r="BE819" i="3" s="1"/>
  <c r="BK815" i="3"/>
  <c r="BI815" i="3"/>
  <c r="BH815" i="3"/>
  <c r="BG815" i="3"/>
  <c r="BF815" i="3"/>
  <c r="T815" i="3"/>
  <c r="R815" i="3"/>
  <c r="R814" i="3" s="1"/>
  <c r="P815" i="3"/>
  <c r="J815" i="3"/>
  <c r="BE815" i="3" s="1"/>
  <c r="BK812" i="3"/>
  <c r="BI812" i="3"/>
  <c r="BH812" i="3"/>
  <c r="BG812" i="3"/>
  <c r="BF812" i="3"/>
  <c r="BE812" i="3"/>
  <c r="T812" i="3"/>
  <c r="R812" i="3"/>
  <c r="P812" i="3"/>
  <c r="J812" i="3"/>
  <c r="BK811" i="3"/>
  <c r="BI811" i="3"/>
  <c r="BH811" i="3"/>
  <c r="BG811" i="3"/>
  <c r="BF811" i="3"/>
  <c r="BE811" i="3"/>
  <c r="T811" i="3"/>
  <c r="T797" i="3" s="1"/>
  <c r="R811" i="3"/>
  <c r="P811" i="3"/>
  <c r="J811" i="3"/>
  <c r="BK809" i="3"/>
  <c r="BI809" i="3"/>
  <c r="BH809" i="3"/>
  <c r="BG809" i="3"/>
  <c r="BF809" i="3"/>
  <c r="T809" i="3"/>
  <c r="R809" i="3"/>
  <c r="P809" i="3"/>
  <c r="J809" i="3"/>
  <c r="BE809" i="3" s="1"/>
  <c r="BK802" i="3"/>
  <c r="BI802" i="3"/>
  <c r="BH802" i="3"/>
  <c r="BG802" i="3"/>
  <c r="BF802" i="3"/>
  <c r="T802" i="3"/>
  <c r="R802" i="3"/>
  <c r="P802" i="3"/>
  <c r="J802" i="3"/>
  <c r="BE802" i="3" s="1"/>
  <c r="BK798" i="3"/>
  <c r="BK797" i="3" s="1"/>
  <c r="J797" i="3" s="1"/>
  <c r="J118" i="3" s="1"/>
  <c r="BI798" i="3"/>
  <c r="BH798" i="3"/>
  <c r="BG798" i="3"/>
  <c r="BF798" i="3"/>
  <c r="T798" i="3"/>
  <c r="R798" i="3"/>
  <c r="P798" i="3"/>
  <c r="J798" i="3"/>
  <c r="BE798" i="3" s="1"/>
  <c r="BK795" i="3"/>
  <c r="BI795" i="3"/>
  <c r="BH795" i="3"/>
  <c r="BG795" i="3"/>
  <c r="BF795" i="3"/>
  <c r="T795" i="3"/>
  <c r="R795" i="3"/>
  <c r="P795" i="3"/>
  <c r="J795" i="3"/>
  <c r="BE795" i="3" s="1"/>
  <c r="BK793" i="3"/>
  <c r="BI793" i="3"/>
  <c r="BH793" i="3"/>
  <c r="BG793" i="3"/>
  <c r="BF793" i="3"/>
  <c r="T793" i="3"/>
  <c r="R793" i="3"/>
  <c r="R781" i="3" s="1"/>
  <c r="P793" i="3"/>
  <c r="J793" i="3"/>
  <c r="BE793" i="3" s="1"/>
  <c r="BK788" i="3"/>
  <c r="BI788" i="3"/>
  <c r="BH788" i="3"/>
  <c r="BG788" i="3"/>
  <c r="BF788" i="3"/>
  <c r="T788" i="3"/>
  <c r="R788" i="3"/>
  <c r="P788" i="3"/>
  <c r="J788" i="3"/>
  <c r="BE788" i="3" s="1"/>
  <c r="BK786" i="3"/>
  <c r="BI786" i="3"/>
  <c r="BH786" i="3"/>
  <c r="BG786" i="3"/>
  <c r="BF786" i="3"/>
  <c r="T786" i="3"/>
  <c r="R786" i="3"/>
  <c r="P786" i="3"/>
  <c r="J786" i="3"/>
  <c r="BE786" i="3" s="1"/>
  <c r="BK782" i="3"/>
  <c r="BI782" i="3"/>
  <c r="BH782" i="3"/>
  <c r="BG782" i="3"/>
  <c r="BF782" i="3"/>
  <c r="T782" i="3"/>
  <c r="R782" i="3"/>
  <c r="P782" i="3"/>
  <c r="J782" i="3"/>
  <c r="BE782" i="3" s="1"/>
  <c r="BK779" i="3"/>
  <c r="BI779" i="3"/>
  <c r="BH779" i="3"/>
  <c r="BG779" i="3"/>
  <c r="BF779" i="3"/>
  <c r="T779" i="3"/>
  <c r="R779" i="3"/>
  <c r="P779" i="3"/>
  <c r="J779" i="3"/>
  <c r="BE779" i="3" s="1"/>
  <c r="BK778" i="3"/>
  <c r="BI778" i="3"/>
  <c r="BH778" i="3"/>
  <c r="BG778" i="3"/>
  <c r="BF778" i="3"/>
  <c r="T778" i="3"/>
  <c r="R778" i="3"/>
  <c r="P778" i="3"/>
  <c r="J778" i="3"/>
  <c r="BE778" i="3" s="1"/>
  <c r="BK777" i="3"/>
  <c r="BI777" i="3"/>
  <c r="BH777" i="3"/>
  <c r="BG777" i="3"/>
  <c r="BF777" i="3"/>
  <c r="T777" i="3"/>
  <c r="R777" i="3"/>
  <c r="P777" i="3"/>
  <c r="J777" i="3"/>
  <c r="BE777" i="3" s="1"/>
  <c r="BK775" i="3"/>
  <c r="BI775" i="3"/>
  <c r="BH775" i="3"/>
  <c r="BG775" i="3"/>
  <c r="BF775" i="3"/>
  <c r="T775" i="3"/>
  <c r="R775" i="3"/>
  <c r="P775" i="3"/>
  <c r="J775" i="3"/>
  <c r="BE775" i="3" s="1"/>
  <c r="BK772" i="3"/>
  <c r="BI772" i="3"/>
  <c r="BH772" i="3"/>
  <c r="BG772" i="3"/>
  <c r="BF772" i="3"/>
  <c r="T772" i="3"/>
  <c r="R772" i="3"/>
  <c r="P772" i="3"/>
  <c r="J772" i="3"/>
  <c r="BE772" i="3" s="1"/>
  <c r="BK771" i="3"/>
  <c r="BI771" i="3"/>
  <c r="BH771" i="3"/>
  <c r="BG771" i="3"/>
  <c r="BF771" i="3"/>
  <c r="BE771" i="3"/>
  <c r="T771" i="3"/>
  <c r="R771" i="3"/>
  <c r="P771" i="3"/>
  <c r="J771" i="3"/>
  <c r="BK767" i="3"/>
  <c r="BI767" i="3"/>
  <c r="BH767" i="3"/>
  <c r="BG767" i="3"/>
  <c r="BF767" i="3"/>
  <c r="T767" i="3"/>
  <c r="R767" i="3"/>
  <c r="P767" i="3"/>
  <c r="J767" i="3"/>
  <c r="BE767" i="3" s="1"/>
  <c r="BK766" i="3"/>
  <c r="BI766" i="3"/>
  <c r="BH766" i="3"/>
  <c r="BG766" i="3"/>
  <c r="BF766" i="3"/>
  <c r="T766" i="3"/>
  <c r="R766" i="3"/>
  <c r="P766" i="3"/>
  <c r="J766" i="3"/>
  <c r="BE766" i="3" s="1"/>
  <c r="BK762" i="3"/>
  <c r="BI762" i="3"/>
  <c r="BH762" i="3"/>
  <c r="BG762" i="3"/>
  <c r="BF762" i="3"/>
  <c r="T762" i="3"/>
  <c r="R762" i="3"/>
  <c r="P762" i="3"/>
  <c r="J762" i="3"/>
  <c r="BE762" i="3" s="1"/>
  <c r="BK759" i="3"/>
  <c r="BI759" i="3"/>
  <c r="BH759" i="3"/>
  <c r="BG759" i="3"/>
  <c r="BF759" i="3"/>
  <c r="BE759" i="3"/>
  <c r="T759" i="3"/>
  <c r="R759" i="3"/>
  <c r="P759" i="3"/>
  <c r="J759" i="3"/>
  <c r="BK755" i="3"/>
  <c r="BI755" i="3"/>
  <c r="BH755" i="3"/>
  <c r="BG755" i="3"/>
  <c r="BF755" i="3"/>
  <c r="BE755" i="3"/>
  <c r="T755" i="3"/>
  <c r="R755" i="3"/>
  <c r="P755" i="3"/>
  <c r="J755" i="3"/>
  <c r="BK752" i="3"/>
  <c r="BI752" i="3"/>
  <c r="BH752" i="3"/>
  <c r="BG752" i="3"/>
  <c r="BF752" i="3"/>
  <c r="T752" i="3"/>
  <c r="R752" i="3"/>
  <c r="P752" i="3"/>
  <c r="J752" i="3"/>
  <c r="BE752" i="3" s="1"/>
  <c r="BK748" i="3"/>
  <c r="BI748" i="3"/>
  <c r="BH748" i="3"/>
  <c r="BG748" i="3"/>
  <c r="BF748" i="3"/>
  <c r="T748" i="3"/>
  <c r="R748" i="3"/>
  <c r="P748" i="3"/>
  <c r="J748" i="3"/>
  <c r="BE748" i="3" s="1"/>
  <c r="BK741" i="3"/>
  <c r="BI741" i="3"/>
  <c r="BH741" i="3"/>
  <c r="BG741" i="3"/>
  <c r="BF741" i="3"/>
  <c r="T741" i="3"/>
  <c r="R741" i="3"/>
  <c r="P741" i="3"/>
  <c r="J741" i="3"/>
  <c r="BE741" i="3" s="1"/>
  <c r="BK734" i="3"/>
  <c r="BI734" i="3"/>
  <c r="BH734" i="3"/>
  <c r="BG734" i="3"/>
  <c r="BF734" i="3"/>
  <c r="BE734" i="3"/>
  <c r="T734" i="3"/>
  <c r="R734" i="3"/>
  <c r="P734" i="3"/>
  <c r="J734" i="3"/>
  <c r="BK731" i="3"/>
  <c r="BI731" i="3"/>
  <c r="BH731" i="3"/>
  <c r="BG731" i="3"/>
  <c r="BF731" i="3"/>
  <c r="T731" i="3"/>
  <c r="R731" i="3"/>
  <c r="P731" i="3"/>
  <c r="J731" i="3"/>
  <c r="BE731" i="3" s="1"/>
  <c r="BK727" i="3"/>
  <c r="BI727" i="3"/>
  <c r="BH727" i="3"/>
  <c r="BG727" i="3"/>
  <c r="BF727" i="3"/>
  <c r="T727" i="3"/>
  <c r="R727" i="3"/>
  <c r="P727" i="3"/>
  <c r="J727" i="3"/>
  <c r="BE727" i="3" s="1"/>
  <c r="BK724" i="3"/>
  <c r="BK719" i="3" s="1"/>
  <c r="J719" i="3" s="1"/>
  <c r="J116" i="3" s="1"/>
  <c r="BI724" i="3"/>
  <c r="BH724" i="3"/>
  <c r="BG724" i="3"/>
  <c r="BF724" i="3"/>
  <c r="T724" i="3"/>
  <c r="R724" i="3"/>
  <c r="P724" i="3"/>
  <c r="J724" i="3"/>
  <c r="BE724" i="3" s="1"/>
  <c r="BK720" i="3"/>
  <c r="BI720" i="3"/>
  <c r="BH720" i="3"/>
  <c r="BG720" i="3"/>
  <c r="BF720" i="3"/>
  <c r="T720" i="3"/>
  <c r="R720" i="3"/>
  <c r="P720" i="3"/>
  <c r="J720" i="3"/>
  <c r="BE720" i="3" s="1"/>
  <c r="BK717" i="3"/>
  <c r="BI717" i="3"/>
  <c r="BH717" i="3"/>
  <c r="BG717" i="3"/>
  <c r="BF717" i="3"/>
  <c r="T717" i="3"/>
  <c r="R717" i="3"/>
  <c r="P717" i="3"/>
  <c r="J717" i="3"/>
  <c r="BE717" i="3" s="1"/>
  <c r="BK715" i="3"/>
  <c r="BI715" i="3"/>
  <c r="BH715" i="3"/>
  <c r="BG715" i="3"/>
  <c r="BF715" i="3"/>
  <c r="T715" i="3"/>
  <c r="R715" i="3"/>
  <c r="P715" i="3"/>
  <c r="J715" i="3"/>
  <c r="BE715" i="3" s="1"/>
  <c r="BK713" i="3"/>
  <c r="BI713" i="3"/>
  <c r="BH713" i="3"/>
  <c r="BG713" i="3"/>
  <c r="BF713" i="3"/>
  <c r="T713" i="3"/>
  <c r="R713" i="3"/>
  <c r="P713" i="3"/>
  <c r="J713" i="3"/>
  <c r="BE713" i="3" s="1"/>
  <c r="BK711" i="3"/>
  <c r="BI711" i="3"/>
  <c r="BH711" i="3"/>
  <c r="BG711" i="3"/>
  <c r="BF711" i="3"/>
  <c r="T711" i="3"/>
  <c r="R711" i="3"/>
  <c r="P711" i="3"/>
  <c r="J711" i="3"/>
  <c r="BE711" i="3" s="1"/>
  <c r="BK709" i="3"/>
  <c r="BI709" i="3"/>
  <c r="BH709" i="3"/>
  <c r="BG709" i="3"/>
  <c r="BF709" i="3"/>
  <c r="T709" i="3"/>
  <c r="R709" i="3"/>
  <c r="P709" i="3"/>
  <c r="J709" i="3"/>
  <c r="BE709" i="3" s="1"/>
  <c r="BK707" i="3"/>
  <c r="BI707" i="3"/>
  <c r="BH707" i="3"/>
  <c r="BG707" i="3"/>
  <c r="BF707" i="3"/>
  <c r="BE707" i="3"/>
  <c r="T707" i="3"/>
  <c r="R707" i="3"/>
  <c r="P707" i="3"/>
  <c r="J707" i="3"/>
  <c r="BK703" i="3"/>
  <c r="BI703" i="3"/>
  <c r="BH703" i="3"/>
  <c r="BG703" i="3"/>
  <c r="BF703" i="3"/>
  <c r="T703" i="3"/>
  <c r="R703" i="3"/>
  <c r="P703" i="3"/>
  <c r="J703" i="3"/>
  <c r="BE703" i="3" s="1"/>
  <c r="BK700" i="3"/>
  <c r="BI700" i="3"/>
  <c r="BH700" i="3"/>
  <c r="BG700" i="3"/>
  <c r="BF700" i="3"/>
  <c r="T700" i="3"/>
  <c r="R700" i="3"/>
  <c r="P700" i="3"/>
  <c r="J700" i="3"/>
  <c r="BE700" i="3" s="1"/>
  <c r="BK697" i="3"/>
  <c r="BI697" i="3"/>
  <c r="BH697" i="3"/>
  <c r="BG697" i="3"/>
  <c r="BF697" i="3"/>
  <c r="T697" i="3"/>
  <c r="R697" i="3"/>
  <c r="P697" i="3"/>
  <c r="J697" i="3"/>
  <c r="BE697" i="3" s="1"/>
  <c r="BK694" i="3"/>
  <c r="BI694" i="3"/>
  <c r="BH694" i="3"/>
  <c r="BG694" i="3"/>
  <c r="BF694" i="3"/>
  <c r="BE694" i="3"/>
  <c r="T694" i="3"/>
  <c r="R694" i="3"/>
  <c r="P694" i="3"/>
  <c r="J694" i="3"/>
  <c r="BK691" i="3"/>
  <c r="BI691" i="3"/>
  <c r="BH691" i="3"/>
  <c r="BG691" i="3"/>
  <c r="BF691" i="3"/>
  <c r="T691" i="3"/>
  <c r="R691" i="3"/>
  <c r="P691" i="3"/>
  <c r="J691" i="3"/>
  <c r="BE691" i="3" s="1"/>
  <c r="BK686" i="3"/>
  <c r="BI686" i="3"/>
  <c r="BH686" i="3"/>
  <c r="BG686" i="3"/>
  <c r="BF686" i="3"/>
  <c r="T686" i="3"/>
  <c r="R686" i="3"/>
  <c r="P686" i="3"/>
  <c r="J686" i="3"/>
  <c r="BE686" i="3" s="1"/>
  <c r="BK683" i="3"/>
  <c r="BI683" i="3"/>
  <c r="BH683" i="3"/>
  <c r="BG683" i="3"/>
  <c r="BF683" i="3"/>
  <c r="T683" i="3"/>
  <c r="R683" i="3"/>
  <c r="P683" i="3"/>
  <c r="J683" i="3"/>
  <c r="BE683" i="3" s="1"/>
  <c r="BK682" i="3"/>
  <c r="BI682" i="3"/>
  <c r="BH682" i="3"/>
  <c r="BG682" i="3"/>
  <c r="BF682" i="3"/>
  <c r="BE682" i="3"/>
  <c r="T682" i="3"/>
  <c r="R682" i="3"/>
  <c r="P682" i="3"/>
  <c r="J682" i="3"/>
  <c r="BK678" i="3"/>
  <c r="BI678" i="3"/>
  <c r="BH678" i="3"/>
  <c r="BG678" i="3"/>
  <c r="BF678" i="3"/>
  <c r="BE678" i="3"/>
  <c r="T678" i="3"/>
  <c r="T667" i="3" s="1"/>
  <c r="R678" i="3"/>
  <c r="P678" i="3"/>
  <c r="J678" i="3"/>
  <c r="BK674" i="3"/>
  <c r="BI674" i="3"/>
  <c r="BH674" i="3"/>
  <c r="BG674" i="3"/>
  <c r="BF674" i="3"/>
  <c r="T674" i="3"/>
  <c r="R674" i="3"/>
  <c r="P674" i="3"/>
  <c r="J674" i="3"/>
  <c r="BE674" i="3" s="1"/>
  <c r="BK672" i="3"/>
  <c r="BI672" i="3"/>
  <c r="BH672" i="3"/>
  <c r="BG672" i="3"/>
  <c r="BF672" i="3"/>
  <c r="T672" i="3"/>
  <c r="R672" i="3"/>
  <c r="P672" i="3"/>
  <c r="J672" i="3"/>
  <c r="BE672" i="3" s="1"/>
  <c r="BK668" i="3"/>
  <c r="BI668" i="3"/>
  <c r="BH668" i="3"/>
  <c r="BG668" i="3"/>
  <c r="BF668" i="3"/>
  <c r="T668" i="3"/>
  <c r="R668" i="3"/>
  <c r="P668" i="3"/>
  <c r="J668" i="3"/>
  <c r="BE668" i="3" s="1"/>
  <c r="BK665" i="3"/>
  <c r="BI665" i="3"/>
  <c r="BH665" i="3"/>
  <c r="BG665" i="3"/>
  <c r="BF665" i="3"/>
  <c r="T665" i="3"/>
  <c r="R665" i="3"/>
  <c r="P665" i="3"/>
  <c r="J665" i="3"/>
  <c r="BE665" i="3" s="1"/>
  <c r="BK661" i="3"/>
  <c r="BI661" i="3"/>
  <c r="BH661" i="3"/>
  <c r="BG661" i="3"/>
  <c r="BF661" i="3"/>
  <c r="T661" i="3"/>
  <c r="R661" i="3"/>
  <c r="P661" i="3"/>
  <c r="J661" i="3"/>
  <c r="BE661" i="3" s="1"/>
  <c r="BK658" i="3"/>
  <c r="BI658" i="3"/>
  <c r="BH658" i="3"/>
  <c r="BG658" i="3"/>
  <c r="BF658" i="3"/>
  <c r="T658" i="3"/>
  <c r="R658" i="3"/>
  <c r="P658" i="3"/>
  <c r="J658" i="3"/>
  <c r="BE658" i="3" s="1"/>
  <c r="BK655" i="3"/>
  <c r="BI655" i="3"/>
  <c r="BH655" i="3"/>
  <c r="BG655" i="3"/>
  <c r="BF655" i="3"/>
  <c r="T655" i="3"/>
  <c r="R655" i="3"/>
  <c r="P655" i="3"/>
  <c r="J655" i="3"/>
  <c r="BE655" i="3" s="1"/>
  <c r="BK652" i="3"/>
  <c r="BI652" i="3"/>
  <c r="BH652" i="3"/>
  <c r="BG652" i="3"/>
  <c r="BF652" i="3"/>
  <c r="T652" i="3"/>
  <c r="R652" i="3"/>
  <c r="P652" i="3"/>
  <c r="J652" i="3"/>
  <c r="BE652" i="3" s="1"/>
  <c r="BK648" i="3"/>
  <c r="BI648" i="3"/>
  <c r="BH648" i="3"/>
  <c r="BG648" i="3"/>
  <c r="BF648" i="3"/>
  <c r="T648" i="3"/>
  <c r="T647" i="3" s="1"/>
  <c r="R648" i="3"/>
  <c r="R647" i="3" s="1"/>
  <c r="P648" i="3"/>
  <c r="J648" i="3"/>
  <c r="BE648" i="3" s="1"/>
  <c r="BK645" i="3"/>
  <c r="BI645" i="3"/>
  <c r="BH645" i="3"/>
  <c r="BG645" i="3"/>
  <c r="BF645" i="3"/>
  <c r="T645" i="3"/>
  <c r="R645" i="3"/>
  <c r="P645" i="3"/>
  <c r="J645" i="3"/>
  <c r="BE645" i="3" s="1"/>
  <c r="BK644" i="3"/>
  <c r="BI644" i="3"/>
  <c r="BH644" i="3"/>
  <c r="BG644" i="3"/>
  <c r="BF644" i="3"/>
  <c r="T644" i="3"/>
  <c r="R644" i="3"/>
  <c r="P644" i="3"/>
  <c r="J644" i="3"/>
  <c r="BE644" i="3" s="1"/>
  <c r="BK638" i="3"/>
  <c r="BI638" i="3"/>
  <c r="BH638" i="3"/>
  <c r="BG638" i="3"/>
  <c r="BF638" i="3"/>
  <c r="T638" i="3"/>
  <c r="R638" i="3"/>
  <c r="P638" i="3"/>
  <c r="J638" i="3"/>
  <c r="BE638" i="3" s="1"/>
  <c r="BK637" i="3"/>
  <c r="BI637" i="3"/>
  <c r="BH637" i="3"/>
  <c r="BG637" i="3"/>
  <c r="BF637" i="3"/>
  <c r="T637" i="3"/>
  <c r="R637" i="3"/>
  <c r="P637" i="3"/>
  <c r="J637" i="3"/>
  <c r="BE637" i="3" s="1"/>
  <c r="BK633" i="3"/>
  <c r="BI633" i="3"/>
  <c r="BH633" i="3"/>
  <c r="BG633" i="3"/>
  <c r="BF633" i="3"/>
  <c r="BE633" i="3"/>
  <c r="T633" i="3"/>
  <c r="R633" i="3"/>
  <c r="P633" i="3"/>
  <c r="J633" i="3"/>
  <c r="BK629" i="3"/>
  <c r="BI629" i="3"/>
  <c r="BH629" i="3"/>
  <c r="BG629" i="3"/>
  <c r="BF629" i="3"/>
  <c r="T629" i="3"/>
  <c r="R629" i="3"/>
  <c r="P629" i="3"/>
  <c r="J629" i="3"/>
  <c r="BE629" i="3" s="1"/>
  <c r="BK626" i="3"/>
  <c r="BI626" i="3"/>
  <c r="BH626" i="3"/>
  <c r="BG626" i="3"/>
  <c r="BF626" i="3"/>
  <c r="T626" i="3"/>
  <c r="R626" i="3"/>
  <c r="P626" i="3"/>
  <c r="J626" i="3"/>
  <c r="BE626" i="3" s="1"/>
  <c r="BK622" i="3"/>
  <c r="BI622" i="3"/>
  <c r="BH622" i="3"/>
  <c r="BG622" i="3"/>
  <c r="BF622" i="3"/>
  <c r="T622" i="3"/>
  <c r="R622" i="3"/>
  <c r="P622" i="3"/>
  <c r="J622" i="3"/>
  <c r="BE622" i="3" s="1"/>
  <c r="BK618" i="3"/>
  <c r="BI618" i="3"/>
  <c r="BH618" i="3"/>
  <c r="BG618" i="3"/>
  <c r="BF618" i="3"/>
  <c r="BE618" i="3"/>
  <c r="T618" i="3"/>
  <c r="R618" i="3"/>
  <c r="P618" i="3"/>
  <c r="J618" i="3"/>
  <c r="BK611" i="3"/>
  <c r="BI611" i="3"/>
  <c r="BH611" i="3"/>
  <c r="BG611" i="3"/>
  <c r="BF611" i="3"/>
  <c r="BE611" i="3"/>
  <c r="T611" i="3"/>
  <c r="T595" i="3" s="1"/>
  <c r="R611" i="3"/>
  <c r="P611" i="3"/>
  <c r="J611" i="3"/>
  <c r="BK604" i="3"/>
  <c r="BI604" i="3"/>
  <c r="BH604" i="3"/>
  <c r="BG604" i="3"/>
  <c r="BF604" i="3"/>
  <c r="T604" i="3"/>
  <c r="R604" i="3"/>
  <c r="P604" i="3"/>
  <c r="J604" i="3"/>
  <c r="BE604" i="3" s="1"/>
  <c r="BK600" i="3"/>
  <c r="BI600" i="3"/>
  <c r="BH600" i="3"/>
  <c r="BG600" i="3"/>
  <c r="BF600" i="3"/>
  <c r="T600" i="3"/>
  <c r="R600" i="3"/>
  <c r="P600" i="3"/>
  <c r="J600" i="3"/>
  <c r="BE600" i="3" s="1"/>
  <c r="BK596" i="3"/>
  <c r="BI596" i="3"/>
  <c r="BH596" i="3"/>
  <c r="BG596" i="3"/>
  <c r="BF596" i="3"/>
  <c r="T596" i="3"/>
  <c r="R596" i="3"/>
  <c r="P596" i="3"/>
  <c r="J596" i="3"/>
  <c r="BE596" i="3" s="1"/>
  <c r="BK593" i="3"/>
  <c r="BI593" i="3"/>
  <c r="BH593" i="3"/>
  <c r="BG593" i="3"/>
  <c r="BF593" i="3"/>
  <c r="T593" i="3"/>
  <c r="R593" i="3"/>
  <c r="P593" i="3"/>
  <c r="J593" i="3"/>
  <c r="BE593" i="3" s="1"/>
  <c r="BK591" i="3"/>
  <c r="BI591" i="3"/>
  <c r="BH591" i="3"/>
  <c r="BG591" i="3"/>
  <c r="BF591" i="3"/>
  <c r="T591" i="3"/>
  <c r="R591" i="3"/>
  <c r="R586" i="3" s="1"/>
  <c r="P591" i="3"/>
  <c r="P586" i="3" s="1"/>
  <c r="J591" i="3"/>
  <c r="BE591" i="3" s="1"/>
  <c r="BK587" i="3"/>
  <c r="BI587" i="3"/>
  <c r="BH587" i="3"/>
  <c r="BG587" i="3"/>
  <c r="BF587" i="3"/>
  <c r="T587" i="3"/>
  <c r="R587" i="3"/>
  <c r="P587" i="3"/>
  <c r="J587" i="3"/>
  <c r="BE587" i="3" s="1"/>
  <c r="BK584" i="3"/>
  <c r="BI584" i="3"/>
  <c r="BH584" i="3"/>
  <c r="BG584" i="3"/>
  <c r="BF584" i="3"/>
  <c r="BE584" i="3"/>
  <c r="T584" i="3"/>
  <c r="R584" i="3"/>
  <c r="P584" i="3"/>
  <c r="J584" i="3"/>
  <c r="BK581" i="3"/>
  <c r="BI581" i="3"/>
  <c r="BH581" i="3"/>
  <c r="BG581" i="3"/>
  <c r="BF581" i="3"/>
  <c r="T581" i="3"/>
  <c r="R581" i="3"/>
  <c r="P581" i="3"/>
  <c r="J581" i="3"/>
  <c r="BE581" i="3" s="1"/>
  <c r="BK575" i="3"/>
  <c r="BI575" i="3"/>
  <c r="BH575" i="3"/>
  <c r="BG575" i="3"/>
  <c r="BF575" i="3"/>
  <c r="T575" i="3"/>
  <c r="R575" i="3"/>
  <c r="P575" i="3"/>
  <c r="J575" i="3"/>
  <c r="BE575" i="3" s="1"/>
  <c r="BK573" i="3"/>
  <c r="BI573" i="3"/>
  <c r="BH573" i="3"/>
  <c r="BG573" i="3"/>
  <c r="BF573" i="3"/>
  <c r="T573" i="3"/>
  <c r="R573" i="3"/>
  <c r="P573" i="3"/>
  <c r="J573" i="3"/>
  <c r="BE573" i="3" s="1"/>
  <c r="BK569" i="3"/>
  <c r="BI569" i="3"/>
  <c r="BH569" i="3"/>
  <c r="BG569" i="3"/>
  <c r="BF569" i="3"/>
  <c r="T569" i="3"/>
  <c r="R569" i="3"/>
  <c r="P569" i="3"/>
  <c r="J569" i="3"/>
  <c r="BE569" i="3" s="1"/>
  <c r="BK567" i="3"/>
  <c r="BI567" i="3"/>
  <c r="BH567" i="3"/>
  <c r="BG567" i="3"/>
  <c r="BF567" i="3"/>
  <c r="T567" i="3"/>
  <c r="R567" i="3"/>
  <c r="P567" i="3"/>
  <c r="J567" i="3"/>
  <c r="BE567" i="3" s="1"/>
  <c r="BK561" i="3"/>
  <c r="BI561" i="3"/>
  <c r="BH561" i="3"/>
  <c r="BG561" i="3"/>
  <c r="BF561" i="3"/>
  <c r="T561" i="3"/>
  <c r="R561" i="3"/>
  <c r="P561" i="3"/>
  <c r="J561" i="3"/>
  <c r="BE561" i="3" s="1"/>
  <c r="BK557" i="3"/>
  <c r="BI557" i="3"/>
  <c r="BH557" i="3"/>
  <c r="BG557" i="3"/>
  <c r="BF557" i="3"/>
  <c r="BE557" i="3"/>
  <c r="T557" i="3"/>
  <c r="R557" i="3"/>
  <c r="P557" i="3"/>
  <c r="J557" i="3"/>
  <c r="BK553" i="3"/>
  <c r="BI553" i="3"/>
  <c r="BH553" i="3"/>
  <c r="BG553" i="3"/>
  <c r="BF553" i="3"/>
  <c r="BE553" i="3"/>
  <c r="T553" i="3"/>
  <c r="T546" i="3" s="1"/>
  <c r="R553" i="3"/>
  <c r="P553" i="3"/>
  <c r="J553" i="3"/>
  <c r="BK550" i="3"/>
  <c r="BI550" i="3"/>
  <c r="BH550" i="3"/>
  <c r="BG550" i="3"/>
  <c r="BF550" i="3"/>
  <c r="T550" i="3"/>
  <c r="R550" i="3"/>
  <c r="P550" i="3"/>
  <c r="J550" i="3"/>
  <c r="BE550" i="3" s="1"/>
  <c r="BK547" i="3"/>
  <c r="BK546" i="3" s="1"/>
  <c r="BI547" i="3"/>
  <c r="BH547" i="3"/>
  <c r="BG547" i="3"/>
  <c r="BF547" i="3"/>
  <c r="T547" i="3"/>
  <c r="R547" i="3"/>
  <c r="P547" i="3"/>
  <c r="J547" i="3"/>
  <c r="BE547" i="3" s="1"/>
  <c r="BK543" i="3"/>
  <c r="BI543" i="3"/>
  <c r="BH543" i="3"/>
  <c r="BG543" i="3"/>
  <c r="BF543" i="3"/>
  <c r="T543" i="3"/>
  <c r="T542" i="3" s="1"/>
  <c r="R543" i="3"/>
  <c r="R542" i="3" s="1"/>
  <c r="P543" i="3"/>
  <c r="P542" i="3" s="1"/>
  <c r="J543" i="3"/>
  <c r="BE543" i="3" s="1"/>
  <c r="BK542" i="3"/>
  <c r="J542" i="3" s="1"/>
  <c r="J108" i="3" s="1"/>
  <c r="BK538" i="3"/>
  <c r="BI538" i="3"/>
  <c r="BH538" i="3"/>
  <c r="BG538" i="3"/>
  <c r="BF538" i="3"/>
  <c r="BE538" i="3"/>
  <c r="T538" i="3"/>
  <c r="R538" i="3"/>
  <c r="P538" i="3"/>
  <c r="J538" i="3"/>
  <c r="BK534" i="3"/>
  <c r="BI534" i="3"/>
  <c r="BH534" i="3"/>
  <c r="BG534" i="3"/>
  <c r="BF534" i="3"/>
  <c r="T534" i="3"/>
  <c r="R534" i="3"/>
  <c r="P534" i="3"/>
  <c r="J534" i="3"/>
  <c r="BE534" i="3" s="1"/>
  <c r="BK528" i="3"/>
  <c r="BI528" i="3"/>
  <c r="BH528" i="3"/>
  <c r="BG528" i="3"/>
  <c r="BF528" i="3"/>
  <c r="T528" i="3"/>
  <c r="T527" i="3" s="1"/>
  <c r="R528" i="3"/>
  <c r="P528" i="3"/>
  <c r="J528" i="3"/>
  <c r="BE528" i="3" s="1"/>
  <c r="BK527" i="3"/>
  <c r="J527" i="3" s="1"/>
  <c r="J107" i="3" s="1"/>
  <c r="BK526" i="3"/>
  <c r="BI526" i="3"/>
  <c r="BH526" i="3"/>
  <c r="BG526" i="3"/>
  <c r="BF526" i="3"/>
  <c r="T526" i="3"/>
  <c r="T522" i="3" s="1"/>
  <c r="R526" i="3"/>
  <c r="P526" i="3"/>
  <c r="P522" i="3" s="1"/>
  <c r="J526" i="3"/>
  <c r="BE526" i="3" s="1"/>
  <c r="BK523" i="3"/>
  <c r="BI523" i="3"/>
  <c r="BH523" i="3"/>
  <c r="BG523" i="3"/>
  <c r="BF523" i="3"/>
  <c r="T523" i="3"/>
  <c r="R523" i="3"/>
  <c r="P523" i="3"/>
  <c r="J523" i="3"/>
  <c r="BE523" i="3" s="1"/>
  <c r="BK522" i="3"/>
  <c r="J522" i="3" s="1"/>
  <c r="J106" i="3" s="1"/>
  <c r="BK518" i="3"/>
  <c r="BI518" i="3"/>
  <c r="BH518" i="3"/>
  <c r="BG518" i="3"/>
  <c r="BF518" i="3"/>
  <c r="T518" i="3"/>
  <c r="R518" i="3"/>
  <c r="P518" i="3"/>
  <c r="J518" i="3"/>
  <c r="BE518" i="3" s="1"/>
  <c r="BK514" i="3"/>
  <c r="BI514" i="3"/>
  <c r="BH514" i="3"/>
  <c r="BG514" i="3"/>
  <c r="BF514" i="3"/>
  <c r="T514" i="3"/>
  <c r="R514" i="3"/>
  <c r="P514" i="3"/>
  <c r="J514" i="3"/>
  <c r="BE514" i="3" s="1"/>
  <c r="BK510" i="3"/>
  <c r="BI510" i="3"/>
  <c r="BH510" i="3"/>
  <c r="BG510" i="3"/>
  <c r="BF510" i="3"/>
  <c r="T510" i="3"/>
  <c r="R510" i="3"/>
  <c r="P510" i="3"/>
  <c r="J510" i="3"/>
  <c r="BE510" i="3" s="1"/>
  <c r="BK506" i="3"/>
  <c r="BI506" i="3"/>
  <c r="BH506" i="3"/>
  <c r="BG506" i="3"/>
  <c r="BF506" i="3"/>
  <c r="BE506" i="3"/>
  <c r="T506" i="3"/>
  <c r="R506" i="3"/>
  <c r="P506" i="3"/>
  <c r="J506" i="3"/>
  <c r="BK502" i="3"/>
  <c r="BI502" i="3"/>
  <c r="BH502" i="3"/>
  <c r="BG502" i="3"/>
  <c r="BF502" i="3"/>
  <c r="T502" i="3"/>
  <c r="R502" i="3"/>
  <c r="P502" i="3"/>
  <c r="J502" i="3"/>
  <c r="BE502" i="3" s="1"/>
  <c r="BK498" i="3"/>
  <c r="BI498" i="3"/>
  <c r="BH498" i="3"/>
  <c r="BG498" i="3"/>
  <c r="BF498" i="3"/>
  <c r="T498" i="3"/>
  <c r="R498" i="3"/>
  <c r="P498" i="3"/>
  <c r="J498" i="3"/>
  <c r="BE498" i="3" s="1"/>
  <c r="BK494" i="3"/>
  <c r="BI494" i="3"/>
  <c r="BH494" i="3"/>
  <c r="BG494" i="3"/>
  <c r="BF494" i="3"/>
  <c r="T494" i="3"/>
  <c r="R494" i="3"/>
  <c r="P494" i="3"/>
  <c r="J494" i="3"/>
  <c r="BE494" i="3" s="1"/>
  <c r="BK490" i="3"/>
  <c r="BI490" i="3"/>
  <c r="BH490" i="3"/>
  <c r="BG490" i="3"/>
  <c r="BF490" i="3"/>
  <c r="BE490" i="3"/>
  <c r="T490" i="3"/>
  <c r="R490" i="3"/>
  <c r="P490" i="3"/>
  <c r="J490" i="3"/>
  <c r="BK486" i="3"/>
  <c r="BI486" i="3"/>
  <c r="BH486" i="3"/>
  <c r="BG486" i="3"/>
  <c r="BF486" i="3"/>
  <c r="BE486" i="3"/>
  <c r="T486" i="3"/>
  <c r="R486" i="3"/>
  <c r="P486" i="3"/>
  <c r="J486" i="3"/>
  <c r="BK482" i="3"/>
  <c r="BI482" i="3"/>
  <c r="BH482" i="3"/>
  <c r="BG482" i="3"/>
  <c r="BF482" i="3"/>
  <c r="T482" i="3"/>
  <c r="R482" i="3"/>
  <c r="P482" i="3"/>
  <c r="J482" i="3"/>
  <c r="BE482" i="3" s="1"/>
  <c r="BK477" i="3"/>
  <c r="BK469" i="3" s="1"/>
  <c r="J469" i="3" s="1"/>
  <c r="J105" i="3" s="1"/>
  <c r="BI477" i="3"/>
  <c r="BH477" i="3"/>
  <c r="BG477" i="3"/>
  <c r="BF477" i="3"/>
  <c r="T477" i="3"/>
  <c r="R477" i="3"/>
  <c r="P477" i="3"/>
  <c r="J477" i="3"/>
  <c r="BE477" i="3" s="1"/>
  <c r="BK474" i="3"/>
  <c r="BI474" i="3"/>
  <c r="BH474" i="3"/>
  <c r="BG474" i="3"/>
  <c r="BF474" i="3"/>
  <c r="T474" i="3"/>
  <c r="R474" i="3"/>
  <c r="P474" i="3"/>
  <c r="J474" i="3"/>
  <c r="BE474" i="3" s="1"/>
  <c r="BK470" i="3"/>
  <c r="BI470" i="3"/>
  <c r="BH470" i="3"/>
  <c r="BG470" i="3"/>
  <c r="BF470" i="3"/>
  <c r="T470" i="3"/>
  <c r="T469" i="3" s="1"/>
  <c r="R470" i="3"/>
  <c r="P470" i="3"/>
  <c r="P469" i="3" s="1"/>
  <c r="J470" i="3"/>
  <c r="BE470" i="3" s="1"/>
  <c r="BK465" i="3"/>
  <c r="BI465" i="3"/>
  <c r="BH465" i="3"/>
  <c r="BG465" i="3"/>
  <c r="BF465" i="3"/>
  <c r="T465" i="3"/>
  <c r="R465" i="3"/>
  <c r="P465" i="3"/>
  <c r="J465" i="3"/>
  <c r="BE465" i="3" s="1"/>
  <c r="BK456" i="3"/>
  <c r="BI456" i="3"/>
  <c r="BH456" i="3"/>
  <c r="BG456" i="3"/>
  <c r="BF456" i="3"/>
  <c r="T456" i="3"/>
  <c r="R456" i="3"/>
  <c r="P456" i="3"/>
  <c r="J456" i="3"/>
  <c r="BE456" i="3" s="1"/>
  <c r="BK448" i="3"/>
  <c r="BI448" i="3"/>
  <c r="BH448" i="3"/>
  <c r="BG448" i="3"/>
  <c r="BF448" i="3"/>
  <c r="T448" i="3"/>
  <c r="R448" i="3"/>
  <c r="P448" i="3"/>
  <c r="J448" i="3"/>
  <c r="BE448" i="3" s="1"/>
  <c r="BK444" i="3"/>
  <c r="BI444" i="3"/>
  <c r="BH444" i="3"/>
  <c r="BG444" i="3"/>
  <c r="BF444" i="3"/>
  <c r="BE444" i="3"/>
  <c r="T444" i="3"/>
  <c r="R444" i="3"/>
  <c r="P444" i="3"/>
  <c r="J444" i="3"/>
  <c r="BK440" i="3"/>
  <c r="BI440" i="3"/>
  <c r="BH440" i="3"/>
  <c r="BG440" i="3"/>
  <c r="BF440" i="3"/>
  <c r="T440" i="3"/>
  <c r="R440" i="3"/>
  <c r="P440" i="3"/>
  <c r="J440" i="3"/>
  <c r="BE440" i="3" s="1"/>
  <c r="BK438" i="3"/>
  <c r="BI438" i="3"/>
  <c r="BH438" i="3"/>
  <c r="BG438" i="3"/>
  <c r="BF438" i="3"/>
  <c r="T438" i="3"/>
  <c r="R438" i="3"/>
  <c r="P438" i="3"/>
  <c r="J438" i="3"/>
  <c r="BE438" i="3" s="1"/>
  <c r="BK434" i="3"/>
  <c r="BI434" i="3"/>
  <c r="BH434" i="3"/>
  <c r="BG434" i="3"/>
  <c r="BF434" i="3"/>
  <c r="T434" i="3"/>
  <c r="R434" i="3"/>
  <c r="P434" i="3"/>
  <c r="J434" i="3"/>
  <c r="BE434" i="3" s="1"/>
  <c r="BK430" i="3"/>
  <c r="BK417" i="3" s="1"/>
  <c r="J417" i="3" s="1"/>
  <c r="J104" i="3" s="1"/>
  <c r="BI430" i="3"/>
  <c r="BH430" i="3"/>
  <c r="BG430" i="3"/>
  <c r="BF430" i="3"/>
  <c r="BE430" i="3"/>
  <c r="T430" i="3"/>
  <c r="R430" i="3"/>
  <c r="P430" i="3"/>
  <c r="J430" i="3"/>
  <c r="BK426" i="3"/>
  <c r="BI426" i="3"/>
  <c r="BH426" i="3"/>
  <c r="BG426" i="3"/>
  <c r="BF426" i="3"/>
  <c r="T426" i="3"/>
  <c r="R426" i="3"/>
  <c r="P426" i="3"/>
  <c r="J426" i="3"/>
  <c r="BE426" i="3" s="1"/>
  <c r="BK418" i="3"/>
  <c r="BI418" i="3"/>
  <c r="BH418" i="3"/>
  <c r="BG418" i="3"/>
  <c r="BF418" i="3"/>
  <c r="T418" i="3"/>
  <c r="R418" i="3"/>
  <c r="P418" i="3"/>
  <c r="J418" i="3"/>
  <c r="BE418" i="3" s="1"/>
  <c r="BK416" i="3"/>
  <c r="BI416" i="3"/>
  <c r="BH416" i="3"/>
  <c r="BG416" i="3"/>
  <c r="BF416" i="3"/>
  <c r="T416" i="3"/>
  <c r="R416" i="3"/>
  <c r="R415" i="3" s="1"/>
  <c r="P416" i="3"/>
  <c r="P415" i="3" s="1"/>
  <c r="J416" i="3"/>
  <c r="BE416" i="3" s="1"/>
  <c r="BK415" i="3"/>
  <c r="J415" i="3" s="1"/>
  <c r="J103" i="3" s="1"/>
  <c r="T415" i="3"/>
  <c r="BK408" i="3"/>
  <c r="BI408" i="3"/>
  <c r="BH408" i="3"/>
  <c r="BG408" i="3"/>
  <c r="BF408" i="3"/>
  <c r="T408" i="3"/>
  <c r="R408" i="3"/>
  <c r="P408" i="3"/>
  <c r="J408" i="3"/>
  <c r="BE408" i="3" s="1"/>
  <c r="BK401" i="3"/>
  <c r="BI401" i="3"/>
  <c r="BH401" i="3"/>
  <c r="BG401" i="3"/>
  <c r="BF401" i="3"/>
  <c r="T401" i="3"/>
  <c r="R401" i="3"/>
  <c r="P401" i="3"/>
  <c r="J401" i="3"/>
  <c r="BE401" i="3" s="1"/>
  <c r="BK399" i="3"/>
  <c r="BI399" i="3"/>
  <c r="BH399" i="3"/>
  <c r="BG399" i="3"/>
  <c r="BF399" i="3"/>
  <c r="BE399" i="3"/>
  <c r="T399" i="3"/>
  <c r="R399" i="3"/>
  <c r="P399" i="3"/>
  <c r="J399" i="3"/>
  <c r="BK388" i="3"/>
  <c r="BI388" i="3"/>
  <c r="BH388" i="3"/>
  <c r="BG388" i="3"/>
  <c r="BF388" i="3"/>
  <c r="T388" i="3"/>
  <c r="R388" i="3"/>
  <c r="P388" i="3"/>
  <c r="J388" i="3"/>
  <c r="BE388" i="3" s="1"/>
  <c r="BK377" i="3"/>
  <c r="BI377" i="3"/>
  <c r="BH377" i="3"/>
  <c r="BG377" i="3"/>
  <c r="BF377" i="3"/>
  <c r="T377" i="3"/>
  <c r="R377" i="3"/>
  <c r="P377" i="3"/>
  <c r="J377" i="3"/>
  <c r="BE377" i="3" s="1"/>
  <c r="BK373" i="3"/>
  <c r="BI373" i="3"/>
  <c r="BH373" i="3"/>
  <c r="BG373" i="3"/>
  <c r="BF373" i="3"/>
  <c r="T373" i="3"/>
  <c r="R373" i="3"/>
  <c r="P373" i="3"/>
  <c r="J373" i="3"/>
  <c r="BE373" i="3" s="1"/>
  <c r="BK372" i="3"/>
  <c r="BI372" i="3"/>
  <c r="BH372" i="3"/>
  <c r="BG372" i="3"/>
  <c r="BF372" i="3"/>
  <c r="BE372" i="3"/>
  <c r="T372" i="3"/>
  <c r="R372" i="3"/>
  <c r="P372" i="3"/>
  <c r="J372" i="3"/>
  <c r="BK368" i="3"/>
  <c r="BI368" i="3"/>
  <c r="BH368" i="3"/>
  <c r="BG368" i="3"/>
  <c r="BF368" i="3"/>
  <c r="BE368" i="3"/>
  <c r="T368" i="3"/>
  <c r="R368" i="3"/>
  <c r="P368" i="3"/>
  <c r="J368" i="3"/>
  <c r="BK364" i="3"/>
  <c r="BI364" i="3"/>
  <c r="BH364" i="3"/>
  <c r="BG364" i="3"/>
  <c r="BF364" i="3"/>
  <c r="T364" i="3"/>
  <c r="R364" i="3"/>
  <c r="P364" i="3"/>
  <c r="J364" i="3"/>
  <c r="BE364" i="3" s="1"/>
  <c r="BK360" i="3"/>
  <c r="BI360" i="3"/>
  <c r="BH360" i="3"/>
  <c r="BG360" i="3"/>
  <c r="BF360" i="3"/>
  <c r="T360" i="3"/>
  <c r="R360" i="3"/>
  <c r="P360" i="3"/>
  <c r="J360" i="3"/>
  <c r="BE360" i="3" s="1"/>
  <c r="BK356" i="3"/>
  <c r="BI356" i="3"/>
  <c r="BH356" i="3"/>
  <c r="BG356" i="3"/>
  <c r="BF356" i="3"/>
  <c r="T356" i="3"/>
  <c r="R356" i="3"/>
  <c r="P356" i="3"/>
  <c r="J356" i="3"/>
  <c r="BE356" i="3" s="1"/>
  <c r="BK352" i="3"/>
  <c r="BI352" i="3"/>
  <c r="BH352" i="3"/>
  <c r="BG352" i="3"/>
  <c r="BF352" i="3"/>
  <c r="BE352" i="3"/>
  <c r="T352" i="3"/>
  <c r="R352" i="3"/>
  <c r="P352" i="3"/>
  <c r="J352" i="3"/>
  <c r="BK348" i="3"/>
  <c r="BI348" i="3"/>
  <c r="BH348" i="3"/>
  <c r="BG348" i="3"/>
  <c r="BF348" i="3"/>
  <c r="T348" i="3"/>
  <c r="R348" i="3"/>
  <c r="P348" i="3"/>
  <c r="J348" i="3"/>
  <c r="BE348" i="3" s="1"/>
  <c r="BK344" i="3"/>
  <c r="BI344" i="3"/>
  <c r="BH344" i="3"/>
  <c r="BG344" i="3"/>
  <c r="BF344" i="3"/>
  <c r="T344" i="3"/>
  <c r="R344" i="3"/>
  <c r="P344" i="3"/>
  <c r="J344" i="3"/>
  <c r="BE344" i="3" s="1"/>
  <c r="BK340" i="3"/>
  <c r="BI340" i="3"/>
  <c r="BH340" i="3"/>
  <c r="BG340" i="3"/>
  <c r="BF340" i="3"/>
  <c r="T340" i="3"/>
  <c r="R340" i="3"/>
  <c r="P340" i="3"/>
  <c r="J340" i="3"/>
  <c r="BE340" i="3" s="1"/>
  <c r="BK334" i="3"/>
  <c r="BI334" i="3"/>
  <c r="BH334" i="3"/>
  <c r="BG334" i="3"/>
  <c r="BF334" i="3"/>
  <c r="T334" i="3"/>
  <c r="R334" i="3"/>
  <c r="P334" i="3"/>
  <c r="J334" i="3"/>
  <c r="BE334" i="3" s="1"/>
  <c r="BK331" i="3"/>
  <c r="BI331" i="3"/>
  <c r="BH331" i="3"/>
  <c r="BG331" i="3"/>
  <c r="BF331" i="3"/>
  <c r="T331" i="3"/>
  <c r="R331" i="3"/>
  <c r="P331" i="3"/>
  <c r="J331" i="3"/>
  <c r="BE331" i="3" s="1"/>
  <c r="BK327" i="3"/>
  <c r="BI327" i="3"/>
  <c r="BH327" i="3"/>
  <c r="BG327" i="3"/>
  <c r="BF327" i="3"/>
  <c r="BE327" i="3"/>
  <c r="T327" i="3"/>
  <c r="R327" i="3"/>
  <c r="P327" i="3"/>
  <c r="J327" i="3"/>
  <c r="BK323" i="3"/>
  <c r="BI323" i="3"/>
  <c r="BH323" i="3"/>
  <c r="BG323" i="3"/>
  <c r="BF323" i="3"/>
  <c r="T323" i="3"/>
  <c r="R323" i="3"/>
  <c r="P323" i="3"/>
  <c r="J323" i="3"/>
  <c r="BE323" i="3" s="1"/>
  <c r="BK319" i="3"/>
  <c r="BI319" i="3"/>
  <c r="BH319" i="3"/>
  <c r="BG319" i="3"/>
  <c r="BF319" i="3"/>
  <c r="T319" i="3"/>
  <c r="R319" i="3"/>
  <c r="P319" i="3"/>
  <c r="J319" i="3"/>
  <c r="BE319" i="3" s="1"/>
  <c r="BK315" i="3"/>
  <c r="BI315" i="3"/>
  <c r="BH315" i="3"/>
  <c r="BG315" i="3"/>
  <c r="BF315" i="3"/>
  <c r="T315" i="3"/>
  <c r="R315" i="3"/>
  <c r="P315" i="3"/>
  <c r="J315" i="3"/>
  <c r="BE315" i="3" s="1"/>
  <c r="BK311" i="3"/>
  <c r="BI311" i="3"/>
  <c r="BH311" i="3"/>
  <c r="BG311" i="3"/>
  <c r="BF311" i="3"/>
  <c r="BE311" i="3"/>
  <c r="T311" i="3"/>
  <c r="R311" i="3"/>
  <c r="P311" i="3"/>
  <c r="J311" i="3"/>
  <c r="BK309" i="3"/>
  <c r="BI309" i="3"/>
  <c r="BH309" i="3"/>
  <c r="BG309" i="3"/>
  <c r="BF309" i="3"/>
  <c r="T309" i="3"/>
  <c r="R309" i="3"/>
  <c r="P309" i="3"/>
  <c r="J309" i="3"/>
  <c r="BE309" i="3" s="1"/>
  <c r="BK298" i="3"/>
  <c r="BI298" i="3"/>
  <c r="BH298" i="3"/>
  <c r="BG298" i="3"/>
  <c r="BF298" i="3"/>
  <c r="T298" i="3"/>
  <c r="R298" i="3"/>
  <c r="P298" i="3"/>
  <c r="J298" i="3"/>
  <c r="BE298" i="3" s="1"/>
  <c r="BK294" i="3"/>
  <c r="BI294" i="3"/>
  <c r="BH294" i="3"/>
  <c r="BG294" i="3"/>
  <c r="BF294" i="3"/>
  <c r="T294" i="3"/>
  <c r="R294" i="3"/>
  <c r="P294" i="3"/>
  <c r="J294" i="3"/>
  <c r="BE294" i="3" s="1"/>
  <c r="BK283" i="3"/>
  <c r="BI283" i="3"/>
  <c r="BH283" i="3"/>
  <c r="BG283" i="3"/>
  <c r="BF283" i="3"/>
  <c r="BE283" i="3"/>
  <c r="T283" i="3"/>
  <c r="R283" i="3"/>
  <c r="P283" i="3"/>
  <c r="J283" i="3"/>
  <c r="BK279" i="3"/>
  <c r="BI279" i="3"/>
  <c r="BH279" i="3"/>
  <c r="BG279" i="3"/>
  <c r="BF279" i="3"/>
  <c r="T279" i="3"/>
  <c r="R279" i="3"/>
  <c r="P279" i="3"/>
  <c r="J279" i="3"/>
  <c r="BE279" i="3" s="1"/>
  <c r="BK276" i="3"/>
  <c r="BI276" i="3"/>
  <c r="BH276" i="3"/>
  <c r="BG276" i="3"/>
  <c r="BF276" i="3"/>
  <c r="T276" i="3"/>
  <c r="R276" i="3"/>
  <c r="P276" i="3"/>
  <c r="J276" i="3"/>
  <c r="BE276" i="3" s="1"/>
  <c r="BK273" i="3"/>
  <c r="BI273" i="3"/>
  <c r="BH273" i="3"/>
  <c r="BG273" i="3"/>
  <c r="BF273" i="3"/>
  <c r="T273" i="3"/>
  <c r="R273" i="3"/>
  <c r="P273" i="3"/>
  <c r="J273" i="3"/>
  <c r="BE273" i="3" s="1"/>
  <c r="BK269" i="3"/>
  <c r="BI269" i="3"/>
  <c r="BH269" i="3"/>
  <c r="BG269" i="3"/>
  <c r="BF269" i="3"/>
  <c r="BE269" i="3"/>
  <c r="T269" i="3"/>
  <c r="R269" i="3"/>
  <c r="P269" i="3"/>
  <c r="J269" i="3"/>
  <c r="BK265" i="3"/>
  <c r="BI265" i="3"/>
  <c r="BH265" i="3"/>
  <c r="BG265" i="3"/>
  <c r="BF265" i="3"/>
  <c r="T265" i="3"/>
  <c r="R265" i="3"/>
  <c r="P265" i="3"/>
  <c r="J265" i="3"/>
  <c r="BE265" i="3" s="1"/>
  <c r="BK261" i="3"/>
  <c r="BI261" i="3"/>
  <c r="BH261" i="3"/>
  <c r="BG261" i="3"/>
  <c r="BF261" i="3"/>
  <c r="T261" i="3"/>
  <c r="R261" i="3"/>
  <c r="P261" i="3"/>
  <c r="J261" i="3"/>
  <c r="BE261" i="3" s="1"/>
  <c r="BK256" i="3"/>
  <c r="BI256" i="3"/>
  <c r="BH256" i="3"/>
  <c r="BG256" i="3"/>
  <c r="BF256" i="3"/>
  <c r="T256" i="3"/>
  <c r="R256" i="3"/>
  <c r="P256" i="3"/>
  <c r="J256" i="3"/>
  <c r="BE256" i="3" s="1"/>
  <c r="BK246" i="3"/>
  <c r="BI246" i="3"/>
  <c r="BH246" i="3"/>
  <c r="BG246" i="3"/>
  <c r="BF246" i="3"/>
  <c r="T246" i="3"/>
  <c r="R246" i="3"/>
  <c r="P246" i="3"/>
  <c r="J246" i="3"/>
  <c r="BE246" i="3" s="1"/>
  <c r="BK242" i="3"/>
  <c r="BI242" i="3"/>
  <c r="BH242" i="3"/>
  <c r="BG242" i="3"/>
  <c r="BF242" i="3"/>
  <c r="BE242" i="3"/>
  <c r="T242" i="3"/>
  <c r="R242" i="3"/>
  <c r="P242" i="3"/>
  <c r="J242" i="3"/>
  <c r="BK237" i="3"/>
  <c r="BI237" i="3"/>
  <c r="BH237" i="3"/>
  <c r="BG237" i="3"/>
  <c r="BF237" i="3"/>
  <c r="T237" i="3"/>
  <c r="R237" i="3"/>
  <c r="P237" i="3"/>
  <c r="J237" i="3"/>
  <c r="BE237" i="3" s="1"/>
  <c r="BK234" i="3"/>
  <c r="BI234" i="3"/>
  <c r="BH234" i="3"/>
  <c r="BG234" i="3"/>
  <c r="BF234" i="3"/>
  <c r="T234" i="3"/>
  <c r="R234" i="3"/>
  <c r="P234" i="3"/>
  <c r="J234" i="3"/>
  <c r="BE234" i="3" s="1"/>
  <c r="BK231" i="3"/>
  <c r="BI231" i="3"/>
  <c r="BH231" i="3"/>
  <c r="BG231" i="3"/>
  <c r="BF231" i="3"/>
  <c r="T231" i="3"/>
  <c r="R231" i="3"/>
  <c r="P231" i="3"/>
  <c r="J231" i="3"/>
  <c r="BE231" i="3" s="1"/>
  <c r="BK226" i="3"/>
  <c r="BI226" i="3"/>
  <c r="BH226" i="3"/>
  <c r="BG226" i="3"/>
  <c r="BF226" i="3"/>
  <c r="T226" i="3"/>
  <c r="R226" i="3"/>
  <c r="P226" i="3"/>
  <c r="J226" i="3"/>
  <c r="BE226" i="3" s="1"/>
  <c r="BK220" i="3"/>
  <c r="BI220" i="3"/>
  <c r="BH220" i="3"/>
  <c r="BG220" i="3"/>
  <c r="BF220" i="3"/>
  <c r="T220" i="3"/>
  <c r="R220" i="3"/>
  <c r="P220" i="3"/>
  <c r="J220" i="3"/>
  <c r="BE220" i="3" s="1"/>
  <c r="BK216" i="3"/>
  <c r="BI216" i="3"/>
  <c r="BH216" i="3"/>
  <c r="BG216" i="3"/>
  <c r="BF216" i="3"/>
  <c r="T216" i="3"/>
  <c r="R216" i="3"/>
  <c r="P216" i="3"/>
  <c r="J216" i="3"/>
  <c r="BE216" i="3" s="1"/>
  <c r="BK215" i="3"/>
  <c r="BI215" i="3"/>
  <c r="BH215" i="3"/>
  <c r="BG215" i="3"/>
  <c r="BF215" i="3"/>
  <c r="BE215" i="3"/>
  <c r="T215" i="3"/>
  <c r="R215" i="3"/>
  <c r="P215" i="3"/>
  <c r="J215" i="3"/>
  <c r="BK211" i="3"/>
  <c r="BI211" i="3"/>
  <c r="BH211" i="3"/>
  <c r="BG211" i="3"/>
  <c r="BF211" i="3"/>
  <c r="T211" i="3"/>
  <c r="R211" i="3"/>
  <c r="P211" i="3"/>
  <c r="J211" i="3"/>
  <c r="BE211" i="3" s="1"/>
  <c r="BK207" i="3"/>
  <c r="BI207" i="3"/>
  <c r="BH207" i="3"/>
  <c r="BG207" i="3"/>
  <c r="BF207" i="3"/>
  <c r="T207" i="3"/>
  <c r="R207" i="3"/>
  <c r="P207" i="3"/>
  <c r="J207" i="3"/>
  <c r="BE207" i="3" s="1"/>
  <c r="BK205" i="3"/>
  <c r="BI205" i="3"/>
  <c r="BH205" i="3"/>
  <c r="BG205" i="3"/>
  <c r="BF205" i="3"/>
  <c r="T205" i="3"/>
  <c r="R205" i="3"/>
  <c r="P205" i="3"/>
  <c r="J205" i="3"/>
  <c r="BE205" i="3" s="1"/>
  <c r="BK203" i="3"/>
  <c r="BI203" i="3"/>
  <c r="BH203" i="3"/>
  <c r="BG203" i="3"/>
  <c r="BF203" i="3"/>
  <c r="T203" i="3"/>
  <c r="R203" i="3"/>
  <c r="P203" i="3"/>
  <c r="J203" i="3"/>
  <c r="BE203" i="3" s="1"/>
  <c r="BK199" i="3"/>
  <c r="BI199" i="3"/>
  <c r="BH199" i="3"/>
  <c r="BG199" i="3"/>
  <c r="BF199" i="3"/>
  <c r="BE199" i="3"/>
  <c r="T199" i="3"/>
  <c r="R199" i="3"/>
  <c r="P199" i="3"/>
  <c r="J199" i="3"/>
  <c r="BK197" i="3"/>
  <c r="BI197" i="3"/>
  <c r="BH197" i="3"/>
  <c r="BG197" i="3"/>
  <c r="BF197" i="3"/>
  <c r="T197" i="3"/>
  <c r="R197" i="3"/>
  <c r="P197" i="3"/>
  <c r="J197" i="3"/>
  <c r="BE197" i="3" s="1"/>
  <c r="BK193" i="3"/>
  <c r="BI193" i="3"/>
  <c r="BH193" i="3"/>
  <c r="BG193" i="3"/>
  <c r="BF193" i="3"/>
  <c r="T193" i="3"/>
  <c r="R193" i="3"/>
  <c r="P193" i="3"/>
  <c r="J193" i="3"/>
  <c r="BE193" i="3" s="1"/>
  <c r="BK190" i="3"/>
  <c r="BI190" i="3"/>
  <c r="BH190" i="3"/>
  <c r="BG190" i="3"/>
  <c r="BF190" i="3"/>
  <c r="BE190" i="3"/>
  <c r="T190" i="3"/>
  <c r="R190" i="3"/>
  <c r="P190" i="3"/>
  <c r="J190" i="3"/>
  <c r="BK185" i="3"/>
  <c r="BI185" i="3"/>
  <c r="BH185" i="3"/>
  <c r="BG185" i="3"/>
  <c r="BF185" i="3"/>
  <c r="BE185" i="3"/>
  <c r="T185" i="3"/>
  <c r="R185" i="3"/>
  <c r="P185" i="3"/>
  <c r="J185" i="3"/>
  <c r="BK181" i="3"/>
  <c r="BI181" i="3"/>
  <c r="BH181" i="3"/>
  <c r="BG181" i="3"/>
  <c r="BF181" i="3"/>
  <c r="T181" i="3"/>
  <c r="R181" i="3"/>
  <c r="P181" i="3"/>
  <c r="J181" i="3"/>
  <c r="BE181" i="3" s="1"/>
  <c r="BK177" i="3"/>
  <c r="BI177" i="3"/>
  <c r="BH177" i="3"/>
  <c r="BG177" i="3"/>
  <c r="BF177" i="3"/>
  <c r="T177" i="3"/>
  <c r="R177" i="3"/>
  <c r="P177" i="3"/>
  <c r="J177" i="3"/>
  <c r="BE177" i="3" s="1"/>
  <c r="BK171" i="3"/>
  <c r="BI171" i="3"/>
  <c r="BH171" i="3"/>
  <c r="BG171" i="3"/>
  <c r="BF171" i="3"/>
  <c r="BE171" i="3"/>
  <c r="T171" i="3"/>
  <c r="R171" i="3"/>
  <c r="P171" i="3"/>
  <c r="J171" i="3"/>
  <c r="BK168" i="3"/>
  <c r="BI168" i="3"/>
  <c r="BH168" i="3"/>
  <c r="BG168" i="3"/>
  <c r="BF168" i="3"/>
  <c r="BE168" i="3"/>
  <c r="T168" i="3"/>
  <c r="R168" i="3"/>
  <c r="P168" i="3"/>
  <c r="J168" i="3"/>
  <c r="BK164" i="3"/>
  <c r="BI164" i="3"/>
  <c r="BH164" i="3"/>
  <c r="BG164" i="3"/>
  <c r="BF164" i="3"/>
  <c r="T164" i="3"/>
  <c r="R164" i="3"/>
  <c r="P164" i="3"/>
  <c r="J164" i="3"/>
  <c r="BE164" i="3" s="1"/>
  <c r="BK160" i="3"/>
  <c r="BI160" i="3"/>
  <c r="BH160" i="3"/>
  <c r="BG160" i="3"/>
  <c r="BF160" i="3"/>
  <c r="T160" i="3"/>
  <c r="R160" i="3"/>
  <c r="P160" i="3"/>
  <c r="J160" i="3"/>
  <c r="BE160" i="3" s="1"/>
  <c r="BK155" i="3"/>
  <c r="BI155" i="3"/>
  <c r="BH155" i="3"/>
  <c r="BG155" i="3"/>
  <c r="BF155" i="3"/>
  <c r="T155" i="3"/>
  <c r="R155" i="3"/>
  <c r="P155" i="3"/>
  <c r="J155" i="3"/>
  <c r="BE155" i="3" s="1"/>
  <c r="BK151" i="3"/>
  <c r="BI151" i="3"/>
  <c r="BH151" i="3"/>
  <c r="BG151" i="3"/>
  <c r="BF151" i="3"/>
  <c r="BE151" i="3"/>
  <c r="T151" i="3"/>
  <c r="R151" i="3"/>
  <c r="P151" i="3"/>
  <c r="J151" i="3"/>
  <c r="BK148" i="3"/>
  <c r="BI148" i="3"/>
  <c r="BH148" i="3"/>
  <c r="BG148" i="3"/>
  <c r="BF148" i="3"/>
  <c r="T148" i="3"/>
  <c r="R148" i="3"/>
  <c r="R147" i="3" s="1"/>
  <c r="P148" i="3"/>
  <c r="J148" i="3"/>
  <c r="BE148" i="3" s="1"/>
  <c r="J142" i="3"/>
  <c r="J141" i="3"/>
  <c r="F141" i="3"/>
  <c r="F139" i="3"/>
  <c r="E137" i="3"/>
  <c r="J94" i="3"/>
  <c r="F94" i="3"/>
  <c r="J93" i="3"/>
  <c r="F93" i="3"/>
  <c r="F91" i="3"/>
  <c r="E89" i="3"/>
  <c r="J39" i="3"/>
  <c r="J38" i="3"/>
  <c r="J37" i="3"/>
  <c r="F142" i="3" s="1"/>
  <c r="J139" i="3" s="1"/>
  <c r="E133" i="3" s="1"/>
  <c r="BK199" i="2"/>
  <c r="BI199" i="2"/>
  <c r="BH199" i="2"/>
  <c r="BG199" i="2"/>
  <c r="BF199" i="2"/>
  <c r="T199" i="2"/>
  <c r="R199" i="2"/>
  <c r="P199" i="2"/>
  <c r="J199" i="2"/>
  <c r="BE199" i="2" s="1"/>
  <c r="BK196" i="2"/>
  <c r="BI196" i="2"/>
  <c r="BH196" i="2"/>
  <c r="BG196" i="2"/>
  <c r="BF196" i="2"/>
  <c r="T196" i="2"/>
  <c r="R196" i="2"/>
  <c r="P196" i="2"/>
  <c r="J196" i="2"/>
  <c r="BE196" i="2" s="1"/>
  <c r="BK189" i="2"/>
  <c r="BI189" i="2"/>
  <c r="BH189" i="2"/>
  <c r="BG189" i="2"/>
  <c r="BF189" i="2"/>
  <c r="T189" i="2"/>
  <c r="R189" i="2"/>
  <c r="P189" i="2"/>
  <c r="J189" i="2"/>
  <c r="BE189" i="2" s="1"/>
  <c r="BK186" i="2"/>
  <c r="BK183" i="2" s="1"/>
  <c r="J183" i="2" s="1"/>
  <c r="J106" i="2" s="1"/>
  <c r="BI186" i="2"/>
  <c r="BH186" i="2"/>
  <c r="BG186" i="2"/>
  <c r="BF186" i="2"/>
  <c r="T186" i="2"/>
  <c r="R186" i="2"/>
  <c r="P186" i="2"/>
  <c r="J186" i="2"/>
  <c r="BE186" i="2" s="1"/>
  <c r="BK184" i="2"/>
  <c r="BI184" i="2"/>
  <c r="BH184" i="2"/>
  <c r="BG184" i="2"/>
  <c r="BF184" i="2"/>
  <c r="BE184" i="2"/>
  <c r="T184" i="2"/>
  <c r="R184" i="2"/>
  <c r="R183" i="2" s="1"/>
  <c r="P184" i="2"/>
  <c r="J184" i="2"/>
  <c r="BK179" i="2"/>
  <c r="BI179" i="2"/>
  <c r="BH179" i="2"/>
  <c r="BG179" i="2"/>
  <c r="BF179" i="2"/>
  <c r="BE179" i="2"/>
  <c r="T179" i="2"/>
  <c r="R179" i="2"/>
  <c r="P179" i="2"/>
  <c r="J179" i="2"/>
  <c r="BK176" i="2"/>
  <c r="BI176" i="2"/>
  <c r="BH176" i="2"/>
  <c r="BG176" i="2"/>
  <c r="BF176" i="2"/>
  <c r="BE176" i="2"/>
  <c r="T176" i="2"/>
  <c r="R176" i="2"/>
  <c r="P176" i="2"/>
  <c r="J176" i="2"/>
  <c r="BK175" i="2"/>
  <c r="BI175" i="2"/>
  <c r="BH175" i="2"/>
  <c r="BG175" i="2"/>
  <c r="BF175" i="2"/>
  <c r="T175" i="2"/>
  <c r="R175" i="2"/>
  <c r="P175" i="2"/>
  <c r="J175" i="2"/>
  <c r="BE175" i="2" s="1"/>
  <c r="BK174" i="2"/>
  <c r="BI174" i="2"/>
  <c r="BH174" i="2"/>
  <c r="BG174" i="2"/>
  <c r="BF174" i="2"/>
  <c r="T174" i="2"/>
  <c r="R174" i="2"/>
  <c r="P174" i="2"/>
  <c r="J174" i="2"/>
  <c r="BE174" i="2" s="1"/>
  <c r="BK171" i="2"/>
  <c r="BI171" i="2"/>
  <c r="BH171" i="2"/>
  <c r="BG171" i="2"/>
  <c r="BF171" i="2"/>
  <c r="BE171" i="2"/>
  <c r="T171" i="2"/>
  <c r="R171" i="2"/>
  <c r="P171" i="2"/>
  <c r="J171" i="2"/>
  <c r="BK167" i="2"/>
  <c r="BI167" i="2"/>
  <c r="BH167" i="2"/>
  <c r="BG167" i="2"/>
  <c r="BF167" i="2"/>
  <c r="BE167" i="2"/>
  <c r="T167" i="2"/>
  <c r="T166" i="2" s="1"/>
  <c r="R167" i="2"/>
  <c r="P167" i="2"/>
  <c r="P166" i="2" s="1"/>
  <c r="J167" i="2"/>
  <c r="BK164" i="2"/>
  <c r="BI164" i="2"/>
  <c r="BH164" i="2"/>
  <c r="BG164" i="2"/>
  <c r="BF164" i="2"/>
  <c r="T164" i="2"/>
  <c r="T163" i="2" s="1"/>
  <c r="R164" i="2"/>
  <c r="R163" i="2" s="1"/>
  <c r="P164" i="2"/>
  <c r="P163" i="2" s="1"/>
  <c r="J164" i="2"/>
  <c r="BE164" i="2" s="1"/>
  <c r="BK163" i="2"/>
  <c r="J163" i="2" s="1"/>
  <c r="J104" i="2" s="1"/>
  <c r="BK161" i="2"/>
  <c r="BK160" i="2" s="1"/>
  <c r="J160" i="2" s="1"/>
  <c r="J103" i="2" s="1"/>
  <c r="BI161" i="2"/>
  <c r="BH161" i="2"/>
  <c r="BG161" i="2"/>
  <c r="BF161" i="2"/>
  <c r="BE161" i="2"/>
  <c r="T161" i="2"/>
  <c r="T160" i="2" s="1"/>
  <c r="R161" i="2"/>
  <c r="R160" i="2" s="1"/>
  <c r="P161" i="2"/>
  <c r="J161" i="2"/>
  <c r="P160" i="2"/>
  <c r="BK158" i="2"/>
  <c r="BK157" i="2" s="1"/>
  <c r="J157" i="2" s="1"/>
  <c r="J102" i="2" s="1"/>
  <c r="BI158" i="2"/>
  <c r="BH158" i="2"/>
  <c r="BG158" i="2"/>
  <c r="BF158" i="2"/>
  <c r="T158" i="2"/>
  <c r="T157" i="2" s="1"/>
  <c r="R158" i="2"/>
  <c r="R157" i="2" s="1"/>
  <c r="P158" i="2"/>
  <c r="P157" i="2" s="1"/>
  <c r="J158" i="2"/>
  <c r="BE158" i="2" s="1"/>
  <c r="BK155" i="2"/>
  <c r="BK154" i="2" s="1"/>
  <c r="J154" i="2" s="1"/>
  <c r="J101" i="2" s="1"/>
  <c r="BI155" i="2"/>
  <c r="BH155" i="2"/>
  <c r="BG155" i="2"/>
  <c r="BF155" i="2"/>
  <c r="T155" i="2"/>
  <c r="T154" i="2" s="1"/>
  <c r="R155" i="2"/>
  <c r="R154" i="2" s="1"/>
  <c r="P155" i="2"/>
  <c r="P154" i="2" s="1"/>
  <c r="J155" i="2"/>
  <c r="BE155" i="2" s="1"/>
  <c r="BK152" i="2"/>
  <c r="BK151" i="2" s="1"/>
  <c r="J151" i="2" s="1"/>
  <c r="J100" i="2" s="1"/>
  <c r="BI152" i="2"/>
  <c r="BH152" i="2"/>
  <c r="BG152" i="2"/>
  <c r="BF152" i="2"/>
  <c r="BE152" i="2"/>
  <c r="T152" i="2"/>
  <c r="T151" i="2" s="1"/>
  <c r="R152" i="2"/>
  <c r="R151" i="2" s="1"/>
  <c r="P152" i="2"/>
  <c r="J152" i="2"/>
  <c r="P151" i="2"/>
  <c r="BK149" i="2"/>
  <c r="BK148" i="2" s="1"/>
  <c r="J148" i="2" s="1"/>
  <c r="J99" i="2" s="1"/>
  <c r="BI149" i="2"/>
  <c r="BH149" i="2"/>
  <c r="BG149" i="2"/>
  <c r="BF149" i="2"/>
  <c r="T149" i="2"/>
  <c r="T148" i="2" s="1"/>
  <c r="R149" i="2"/>
  <c r="R148" i="2" s="1"/>
  <c r="P149" i="2"/>
  <c r="J149" i="2"/>
  <c r="BE149" i="2" s="1"/>
  <c r="P148" i="2"/>
  <c r="BK142" i="2"/>
  <c r="BI142" i="2"/>
  <c r="BH142" i="2"/>
  <c r="BG142" i="2"/>
  <c r="BF142" i="2"/>
  <c r="BE142" i="2"/>
  <c r="T142" i="2"/>
  <c r="R142" i="2"/>
  <c r="P142" i="2"/>
  <c r="J142" i="2"/>
  <c r="BK137" i="2"/>
  <c r="BI137" i="2"/>
  <c r="BH137" i="2"/>
  <c r="BG137" i="2"/>
  <c r="BF137" i="2"/>
  <c r="BE137" i="2"/>
  <c r="T137" i="2"/>
  <c r="R137" i="2"/>
  <c r="P137" i="2"/>
  <c r="J137" i="2"/>
  <c r="BK133" i="2"/>
  <c r="BI133" i="2"/>
  <c r="BH133" i="2"/>
  <c r="BG133" i="2"/>
  <c r="BF133" i="2"/>
  <c r="T133" i="2"/>
  <c r="R133" i="2"/>
  <c r="R128" i="2" s="1"/>
  <c r="P133" i="2"/>
  <c r="J133" i="2"/>
  <c r="BE133" i="2" s="1"/>
  <c r="BK129" i="2"/>
  <c r="BI129" i="2"/>
  <c r="BH129" i="2"/>
  <c r="BG129" i="2"/>
  <c r="BF129" i="2"/>
  <c r="T129" i="2"/>
  <c r="R129" i="2"/>
  <c r="P129" i="2"/>
  <c r="J129" i="2"/>
  <c r="BE129" i="2" s="1"/>
  <c r="J122" i="2"/>
  <c r="F122" i="2"/>
  <c r="F120" i="2"/>
  <c r="E118" i="2"/>
  <c r="J91" i="2"/>
  <c r="F91" i="2"/>
  <c r="F89" i="2"/>
  <c r="E87" i="2"/>
  <c r="J37" i="2"/>
  <c r="J36" i="2"/>
  <c r="J35" i="2"/>
  <c r="J123" i="2" s="1"/>
  <c r="F123" i="2" s="1"/>
  <c r="J89" i="2" s="1"/>
  <c r="E116" i="2" s="1"/>
  <c r="R122" i="12" l="1"/>
  <c r="R121" i="12" s="1"/>
  <c r="BK120" i="15"/>
  <c r="T147" i="3"/>
  <c r="T146" i="3" s="1"/>
  <c r="T685" i="3"/>
  <c r="R719" i="3"/>
  <c r="P797" i="3"/>
  <c r="T211" i="5"/>
  <c r="T331" i="6"/>
  <c r="BK378" i="6"/>
  <c r="J378" i="6" s="1"/>
  <c r="J105" i="6" s="1"/>
  <c r="P165" i="7"/>
  <c r="T200" i="8"/>
  <c r="P193" i="9"/>
  <c r="R143" i="10"/>
  <c r="R121" i="10" s="1"/>
  <c r="R120" i="10" s="1"/>
  <c r="T142" i="11"/>
  <c r="BK137" i="12"/>
  <c r="J137" i="12" s="1"/>
  <c r="J100" i="12" s="1"/>
  <c r="F34" i="13"/>
  <c r="P130" i="13"/>
  <c r="P129" i="13" s="1"/>
  <c r="R200" i="13"/>
  <c r="T206" i="13"/>
  <c r="R273" i="13"/>
  <c r="P293" i="13"/>
  <c r="T137" i="14"/>
  <c r="R121" i="15"/>
  <c r="R166" i="2"/>
  <c r="T417" i="3"/>
  <c r="R527" i="3"/>
  <c r="R546" i="3"/>
  <c r="P595" i="3"/>
  <c r="P667" i="3"/>
  <c r="R797" i="3"/>
  <c r="R160" i="4"/>
  <c r="R172" i="4"/>
  <c r="F37" i="6"/>
  <c r="P128" i="6"/>
  <c r="BK237" i="6"/>
  <c r="J237" i="6" s="1"/>
  <c r="J100" i="6" s="1"/>
  <c r="P322" i="6"/>
  <c r="BK247" i="8"/>
  <c r="J247" i="8" s="1"/>
  <c r="J101" i="8" s="1"/>
  <c r="R193" i="9"/>
  <c r="R124" i="9" s="1"/>
  <c r="R123" i="9" s="1"/>
  <c r="T200" i="13"/>
  <c r="T222" i="13"/>
  <c r="P287" i="13"/>
  <c r="BK303" i="13"/>
  <c r="J303" i="13" s="1"/>
  <c r="J108" i="13" s="1"/>
  <c r="F37" i="2"/>
  <c r="T183" i="2"/>
  <c r="BK333" i="3"/>
  <c r="J333" i="3" s="1"/>
  <c r="J102" i="3" s="1"/>
  <c r="R595" i="3"/>
  <c r="P647" i="3"/>
  <c r="R667" i="3"/>
  <c r="P781" i="3"/>
  <c r="T814" i="3"/>
  <c r="R829" i="3"/>
  <c r="R828" i="3" s="1"/>
  <c r="P152" i="4"/>
  <c r="T160" i="4"/>
  <c r="T172" i="4"/>
  <c r="BK211" i="5"/>
  <c r="J211" i="5" s="1"/>
  <c r="J102" i="5" s="1"/>
  <c r="P220" i="6"/>
  <c r="P378" i="6"/>
  <c r="P228" i="7"/>
  <c r="P227" i="7" s="1"/>
  <c r="P207" i="8"/>
  <c r="J34" i="9"/>
  <c r="T193" i="9"/>
  <c r="P200" i="9"/>
  <c r="P122" i="10"/>
  <c r="P225" i="11"/>
  <c r="F36" i="13"/>
  <c r="R163" i="13"/>
  <c r="BK180" i="13"/>
  <c r="J180" i="13" s="1"/>
  <c r="J99" i="13" s="1"/>
  <c r="R215" i="13"/>
  <c r="P121" i="15"/>
  <c r="P120" i="15" s="1"/>
  <c r="P119" i="15" s="1"/>
  <c r="T130" i="15"/>
  <c r="P260" i="3"/>
  <c r="R685" i="3"/>
  <c r="T719" i="3"/>
  <c r="P136" i="4"/>
  <c r="P156" i="4"/>
  <c r="P127" i="5"/>
  <c r="P126" i="5" s="1"/>
  <c r="P125" i="5" s="1"/>
  <c r="R220" i="6"/>
  <c r="R228" i="7"/>
  <c r="F35" i="9"/>
  <c r="BK174" i="10"/>
  <c r="J174" i="10" s="1"/>
  <c r="J100" i="10" s="1"/>
  <c r="P128" i="11"/>
  <c r="T163" i="13"/>
  <c r="P215" i="13"/>
  <c r="R130" i="15"/>
  <c r="P128" i="2"/>
  <c r="J36" i="3"/>
  <c r="R260" i="3"/>
  <c r="P546" i="3"/>
  <c r="T781" i="3"/>
  <c r="BK814" i="3"/>
  <c r="J814" i="3" s="1"/>
  <c r="J119" i="3" s="1"/>
  <c r="F38" i="4"/>
  <c r="R127" i="5"/>
  <c r="T220" i="6"/>
  <c r="R128" i="7"/>
  <c r="T165" i="7"/>
  <c r="F36" i="10"/>
  <c r="BK247" i="11"/>
  <c r="J247" i="11" s="1"/>
  <c r="J105" i="11" s="1"/>
  <c r="BK130" i="13"/>
  <c r="J130" i="13" s="1"/>
  <c r="J97" i="13" s="1"/>
  <c r="P251" i="13"/>
  <c r="R303" i="13"/>
  <c r="R324" i="13"/>
  <c r="P122" i="14"/>
  <c r="F36" i="15"/>
  <c r="BK130" i="15"/>
  <c r="J130" i="15" s="1"/>
  <c r="J99" i="15" s="1"/>
  <c r="F37" i="3"/>
  <c r="T260" i="3"/>
  <c r="P527" i="3"/>
  <c r="BK685" i="3"/>
  <c r="J685" i="3" s="1"/>
  <c r="J115" i="3" s="1"/>
  <c r="P829" i="3"/>
  <c r="P828" i="3" s="1"/>
  <c r="F39" i="4"/>
  <c r="R129" i="4"/>
  <c r="T168" i="4"/>
  <c r="T128" i="4" s="1"/>
  <c r="T128" i="7"/>
  <c r="P247" i="8"/>
  <c r="BK142" i="11"/>
  <c r="J142" i="11" s="1"/>
  <c r="J100" i="11" s="1"/>
  <c r="P137" i="12"/>
  <c r="P122" i="12" s="1"/>
  <c r="P121" i="12" s="1"/>
  <c r="BK206" i="13"/>
  <c r="J206" i="13" s="1"/>
  <c r="J101" i="13" s="1"/>
  <c r="R287" i="13"/>
  <c r="T293" i="13"/>
  <c r="T303" i="13"/>
  <c r="T324" i="13"/>
  <c r="R122" i="14"/>
  <c r="R144" i="14"/>
  <c r="P333" i="3"/>
  <c r="R417" i="3"/>
  <c r="R469" i="3"/>
  <c r="R136" i="4"/>
  <c r="R153" i="5"/>
  <c r="T128" i="6"/>
  <c r="BK128" i="7"/>
  <c r="P198" i="7"/>
  <c r="T228" i="7"/>
  <c r="BK125" i="9"/>
  <c r="T122" i="10"/>
  <c r="T121" i="10" s="1"/>
  <c r="T120" i="10" s="1"/>
  <c r="P174" i="11"/>
  <c r="T225" i="11"/>
  <c r="T251" i="13"/>
  <c r="T273" i="13"/>
  <c r="T287" i="13"/>
  <c r="BK137" i="14"/>
  <c r="J137" i="14" s="1"/>
  <c r="J99" i="14" s="1"/>
  <c r="F39" i="3"/>
  <c r="T120" i="15"/>
  <c r="T119" i="15" s="1"/>
  <c r="P147" i="3"/>
  <c r="BK160" i="4"/>
  <c r="J160" i="4" s="1"/>
  <c r="J104" i="4" s="1"/>
  <c r="T127" i="5"/>
  <c r="R128" i="6"/>
  <c r="P200" i="8"/>
  <c r="R207" i="8"/>
  <c r="P174" i="10"/>
  <c r="T128" i="11"/>
  <c r="T130" i="13"/>
  <c r="F35" i="14"/>
  <c r="T140" i="14"/>
  <c r="R333" i="3"/>
  <c r="P417" i="3"/>
  <c r="BK595" i="3"/>
  <c r="J595" i="3" s="1"/>
  <c r="J112" i="3" s="1"/>
  <c r="BK647" i="3"/>
  <c r="J647" i="3" s="1"/>
  <c r="J113" i="3" s="1"/>
  <c r="BK667" i="3"/>
  <c r="J667" i="3" s="1"/>
  <c r="J114" i="3" s="1"/>
  <c r="BK781" i="3"/>
  <c r="J781" i="3" s="1"/>
  <c r="J117" i="3" s="1"/>
  <c r="P814" i="3"/>
  <c r="BK152" i="4"/>
  <c r="J152" i="4" s="1"/>
  <c r="J102" i="4" s="1"/>
  <c r="BK153" i="5"/>
  <c r="J153" i="5" s="1"/>
  <c r="J101" i="5" s="1"/>
  <c r="BK220" i="6"/>
  <c r="J220" i="6" s="1"/>
  <c r="J99" i="6" s="1"/>
  <c r="P278" i="6"/>
  <c r="P127" i="6" s="1"/>
  <c r="P126" i="6" s="1"/>
  <c r="T278" i="6"/>
  <c r="P178" i="7"/>
  <c r="BK207" i="8"/>
  <c r="J207" i="8" s="1"/>
  <c r="J100" i="8" s="1"/>
  <c r="T207" i="8"/>
  <c r="T247" i="8"/>
  <c r="J34" i="11"/>
  <c r="F37" i="11"/>
  <c r="T137" i="12"/>
  <c r="R130" i="13"/>
  <c r="T180" i="13"/>
  <c r="BK222" i="13"/>
  <c r="J222" i="13" s="1"/>
  <c r="J103" i="13" s="1"/>
  <c r="BK324" i="13"/>
  <c r="J324" i="13" s="1"/>
  <c r="J109" i="13" s="1"/>
  <c r="T128" i="2"/>
  <c r="BK166" i="2"/>
  <c r="J166" i="2" s="1"/>
  <c r="J105" i="2" s="1"/>
  <c r="P183" i="2"/>
  <c r="BK260" i="3"/>
  <c r="J260" i="3" s="1"/>
  <c r="J101" i="3" s="1"/>
  <c r="T333" i="3"/>
  <c r="R522" i="3"/>
  <c r="P685" i="3"/>
  <c r="T824" i="3"/>
  <c r="T823" i="3" s="1"/>
  <c r="BK156" i="4"/>
  <c r="J156" i="4" s="1"/>
  <c r="J103" i="4" s="1"/>
  <c r="P160" i="4"/>
  <c r="BK127" i="5"/>
  <c r="R178" i="7"/>
  <c r="R198" i="7"/>
  <c r="F37" i="8"/>
  <c r="R124" i="8"/>
  <c r="T125" i="9"/>
  <c r="T124" i="9" s="1"/>
  <c r="T123" i="9" s="1"/>
  <c r="F34" i="10"/>
  <c r="T174" i="10"/>
  <c r="BK225" i="11"/>
  <c r="J225" i="11" s="1"/>
  <c r="J103" i="11" s="1"/>
  <c r="P163" i="13"/>
  <c r="R251" i="13"/>
  <c r="F37" i="14"/>
  <c r="T122" i="14"/>
  <c r="BK140" i="14"/>
  <c r="J140" i="14" s="1"/>
  <c r="J100" i="14" s="1"/>
  <c r="T586" i="3"/>
  <c r="BK586" i="3"/>
  <c r="J586" i="3" s="1"/>
  <c r="J111" i="3" s="1"/>
  <c r="P719" i="3"/>
  <c r="P129" i="4"/>
  <c r="P128" i="4" s="1"/>
  <c r="R331" i="6"/>
  <c r="T178" i="7"/>
  <c r="BK124" i="8"/>
  <c r="T124" i="8"/>
  <c r="R200" i="8"/>
  <c r="P125" i="9"/>
  <c r="R200" i="9"/>
  <c r="R142" i="11"/>
  <c r="T123" i="12"/>
  <c r="R206" i="13"/>
  <c r="BK215" i="13"/>
  <c r="J215" i="13" s="1"/>
  <c r="J102" i="13" s="1"/>
  <c r="P222" i="13"/>
  <c r="BK251" i="13"/>
  <c r="J251" i="13" s="1"/>
  <c r="J104" i="13" s="1"/>
  <c r="P273" i="13"/>
  <c r="BK122" i="14"/>
  <c r="J122" i="14" s="1"/>
  <c r="J97" i="14" s="1"/>
  <c r="P144" i="14"/>
  <c r="F37" i="15"/>
  <c r="F37" i="13"/>
  <c r="J34" i="12"/>
  <c r="F36" i="11"/>
  <c r="BK122" i="10"/>
  <c r="J122" i="10" s="1"/>
  <c r="J98" i="10" s="1"/>
  <c r="F36" i="8"/>
  <c r="F35" i="6"/>
  <c r="J34" i="6"/>
  <c r="BK128" i="6"/>
  <c r="BK127" i="6" s="1"/>
  <c r="BK147" i="3"/>
  <c r="J147" i="3" s="1"/>
  <c r="J100" i="3" s="1"/>
  <c r="F36" i="6"/>
  <c r="F36" i="7"/>
  <c r="F35" i="7"/>
  <c r="J34" i="7"/>
  <c r="F34" i="8"/>
  <c r="F35" i="8"/>
  <c r="J34" i="8"/>
  <c r="F36" i="9"/>
  <c r="F37" i="9"/>
  <c r="F37" i="10"/>
  <c r="F35" i="11"/>
  <c r="F34" i="11"/>
  <c r="F35" i="12"/>
  <c r="F35" i="13"/>
  <c r="J34" i="13"/>
  <c r="F36" i="14"/>
  <c r="J34" i="14"/>
  <c r="F35" i="15"/>
  <c r="J34" i="15"/>
  <c r="F37" i="4"/>
  <c r="J36" i="5"/>
  <c r="F38" i="5"/>
  <c r="F37" i="5"/>
  <c r="F39" i="5"/>
  <c r="J35" i="5"/>
  <c r="J36" i="4"/>
  <c r="F38" i="3"/>
  <c r="F35" i="2"/>
  <c r="BK128" i="2"/>
  <c r="J128" i="2" s="1"/>
  <c r="J98" i="2" s="1"/>
  <c r="F36" i="2"/>
  <c r="J34" i="2"/>
  <c r="J120" i="15"/>
  <c r="J97" i="15" s="1"/>
  <c r="BK119" i="15"/>
  <c r="J119" i="15" s="1"/>
  <c r="R120" i="15"/>
  <c r="R119" i="15" s="1"/>
  <c r="F33" i="15"/>
  <c r="J33" i="15"/>
  <c r="J89" i="15"/>
  <c r="J116" i="15"/>
  <c r="E109" i="15"/>
  <c r="J121" i="15"/>
  <c r="J98" i="15" s="1"/>
  <c r="F34" i="15"/>
  <c r="T121" i="14"/>
  <c r="J33" i="14"/>
  <c r="F33" i="14"/>
  <c r="BK121" i="14"/>
  <c r="J121" i="14" s="1"/>
  <c r="R121" i="14"/>
  <c r="F118" i="14"/>
  <c r="J118" i="14"/>
  <c r="F34" i="14"/>
  <c r="F33" i="13"/>
  <c r="T129" i="13"/>
  <c r="J33" i="13"/>
  <c r="F92" i="13"/>
  <c r="E119" i="13"/>
  <c r="J123" i="13"/>
  <c r="J33" i="12"/>
  <c r="F33" i="12"/>
  <c r="E111" i="12"/>
  <c r="F34" i="12"/>
  <c r="BK122" i="12"/>
  <c r="J115" i="12"/>
  <c r="J33" i="11"/>
  <c r="F33" i="11"/>
  <c r="J128" i="11"/>
  <c r="J98" i="11" s="1"/>
  <c r="R127" i="11"/>
  <c r="R126" i="11" s="1"/>
  <c r="T127" i="11"/>
  <c r="T126" i="11" s="1"/>
  <c r="F92" i="11"/>
  <c r="J120" i="11"/>
  <c r="E85" i="11"/>
  <c r="J33" i="10"/>
  <c r="F33" i="10"/>
  <c r="J34" i="10"/>
  <c r="E85" i="10"/>
  <c r="J114" i="10"/>
  <c r="F117" i="10"/>
  <c r="J117" i="10"/>
  <c r="F33" i="9"/>
  <c r="J33" i="9"/>
  <c r="J125" i="9"/>
  <c r="J98" i="9" s="1"/>
  <c r="BK124" i="9"/>
  <c r="P124" i="9"/>
  <c r="P123" i="9" s="1"/>
  <c r="F92" i="9"/>
  <c r="F34" i="9"/>
  <c r="J92" i="9"/>
  <c r="E113" i="9"/>
  <c r="J89" i="9"/>
  <c r="F33" i="8"/>
  <c r="J33" i="8"/>
  <c r="J124" i="8"/>
  <c r="J98" i="8" s="1"/>
  <c r="BK123" i="8"/>
  <c r="P123" i="8"/>
  <c r="P122" i="8" s="1"/>
  <c r="J116" i="8"/>
  <c r="T127" i="7"/>
  <c r="J33" i="7"/>
  <c r="F33" i="7"/>
  <c r="J128" i="7"/>
  <c r="J98" i="7" s="1"/>
  <c r="BK127" i="7"/>
  <c r="T227" i="7"/>
  <c r="BK227" i="7"/>
  <c r="J227" i="7" s="1"/>
  <c r="J104" i="7" s="1"/>
  <c r="J228" i="7"/>
  <c r="J105" i="7" s="1"/>
  <c r="P127" i="7"/>
  <c r="P126" i="7" s="1"/>
  <c r="R227" i="7"/>
  <c r="F92" i="7"/>
  <c r="J123" i="7"/>
  <c r="F34" i="7"/>
  <c r="J33" i="6"/>
  <c r="F33" i="6"/>
  <c r="R127" i="6"/>
  <c r="R126" i="6" s="1"/>
  <c r="T127" i="6"/>
  <c r="T126" i="6" s="1"/>
  <c r="F92" i="6"/>
  <c r="J120" i="6"/>
  <c r="F34" i="6"/>
  <c r="J92" i="6"/>
  <c r="E85" i="6"/>
  <c r="F35" i="5"/>
  <c r="T126" i="5"/>
  <c r="T125" i="5" s="1"/>
  <c r="J127" i="5"/>
  <c r="J100" i="5" s="1"/>
  <c r="F36" i="5"/>
  <c r="R128" i="4"/>
  <c r="J35" i="4"/>
  <c r="F35" i="4"/>
  <c r="BK128" i="4"/>
  <c r="J128" i="4" s="1"/>
  <c r="F94" i="4"/>
  <c r="F36" i="4"/>
  <c r="J94" i="4"/>
  <c r="E85" i="4"/>
  <c r="R545" i="3"/>
  <c r="P146" i="3"/>
  <c r="T545" i="3"/>
  <c r="P545" i="3"/>
  <c r="BK545" i="3"/>
  <c r="J545" i="3" s="1"/>
  <c r="J109" i="3" s="1"/>
  <c r="R146" i="3"/>
  <c r="F35" i="3"/>
  <c r="J35" i="3"/>
  <c r="F36" i="3"/>
  <c r="E85" i="3"/>
  <c r="J546" i="3"/>
  <c r="J110" i="3" s="1"/>
  <c r="BK828" i="3"/>
  <c r="J828" i="3" s="1"/>
  <c r="J122" i="3" s="1"/>
  <c r="J91" i="3"/>
  <c r="BK823" i="3"/>
  <c r="J823" i="3" s="1"/>
  <c r="J120" i="3" s="1"/>
  <c r="T127" i="2"/>
  <c r="T126" i="2" s="1"/>
  <c r="R127" i="2"/>
  <c r="R126" i="2" s="1"/>
  <c r="J33" i="2"/>
  <c r="F33" i="2"/>
  <c r="P127" i="2"/>
  <c r="P126" i="2" s="1"/>
  <c r="F92" i="2"/>
  <c r="J120" i="2"/>
  <c r="F34" i="2"/>
  <c r="J92" i="2"/>
  <c r="E85" i="2"/>
  <c r="BK146" i="3" l="1"/>
  <c r="J146" i="3" s="1"/>
  <c r="J99" i="3" s="1"/>
  <c r="J128" i="6"/>
  <c r="J98" i="6" s="1"/>
  <c r="BK127" i="11"/>
  <c r="T122" i="12"/>
  <c r="T121" i="12" s="1"/>
  <c r="R127" i="7"/>
  <c r="R126" i="7" s="1"/>
  <c r="P127" i="11"/>
  <c r="P126" i="11" s="1"/>
  <c r="BK126" i="5"/>
  <c r="R126" i="5"/>
  <c r="R125" i="5" s="1"/>
  <c r="R129" i="13"/>
  <c r="P121" i="14"/>
  <c r="T123" i="8"/>
  <c r="T122" i="8" s="1"/>
  <c r="P121" i="10"/>
  <c r="P120" i="10" s="1"/>
  <c r="BK129" i="13"/>
  <c r="J129" i="13" s="1"/>
  <c r="R123" i="8"/>
  <c r="R122" i="8" s="1"/>
  <c r="R145" i="3"/>
  <c r="BK121" i="10"/>
  <c r="J121" i="10" s="1"/>
  <c r="J97" i="10" s="1"/>
  <c r="BK127" i="2"/>
  <c r="J127" i="2" s="1"/>
  <c r="J97" i="2" s="1"/>
  <c r="J96" i="15"/>
  <c r="J30" i="15"/>
  <c r="J96" i="14"/>
  <c r="J30" i="14"/>
  <c r="J30" i="13"/>
  <c r="J96" i="13"/>
  <c r="J122" i="12"/>
  <c r="J97" i="12" s="1"/>
  <c r="BK121" i="12"/>
  <c r="J121" i="12" s="1"/>
  <c r="BK126" i="11"/>
  <c r="J126" i="11" s="1"/>
  <c r="J127" i="11"/>
  <c r="J97" i="11" s="1"/>
  <c r="BK123" i="9"/>
  <c r="J123" i="9" s="1"/>
  <c r="J124" i="9"/>
  <c r="J97" i="9" s="1"/>
  <c r="J123" i="8"/>
  <c r="J97" i="8" s="1"/>
  <c r="BK122" i="8"/>
  <c r="J122" i="8" s="1"/>
  <c r="J127" i="7"/>
  <c r="J97" i="7" s="1"/>
  <c r="BK126" i="7"/>
  <c r="J126" i="7" s="1"/>
  <c r="T126" i="7"/>
  <c r="J127" i="6"/>
  <c r="J97" i="6" s="1"/>
  <c r="BK126" i="6"/>
  <c r="J126" i="6" s="1"/>
  <c r="J126" i="5"/>
  <c r="J99" i="5" s="1"/>
  <c r="BK125" i="5"/>
  <c r="J125" i="5" s="1"/>
  <c r="J98" i="4"/>
  <c r="J32" i="4"/>
  <c r="BK145" i="3"/>
  <c r="J145" i="3" s="1"/>
  <c r="AG97" i="1" s="1"/>
  <c r="P145" i="3"/>
  <c r="T145" i="3"/>
  <c r="BK120" i="10" l="1"/>
  <c r="J120" i="10" s="1"/>
  <c r="BK126" i="2"/>
  <c r="J126" i="2" s="1"/>
  <c r="J96" i="2" s="1"/>
  <c r="AG95" i="1" s="1"/>
  <c r="J39" i="13"/>
  <c r="AG107" i="1"/>
  <c r="J39" i="14"/>
  <c r="AG108" i="1"/>
  <c r="J39" i="15"/>
  <c r="AG109" i="1"/>
  <c r="J41" i="4"/>
  <c r="AG98" i="1"/>
  <c r="J30" i="12"/>
  <c r="J96" i="12"/>
  <c r="J30" i="11"/>
  <c r="J96" i="11"/>
  <c r="J30" i="10"/>
  <c r="J96" i="10"/>
  <c r="J96" i="9"/>
  <c r="J30" i="9"/>
  <c r="J30" i="8"/>
  <c r="J96" i="8"/>
  <c r="J96" i="7"/>
  <c r="J30" i="7"/>
  <c r="J96" i="6"/>
  <c r="J30" i="6"/>
  <c r="J32" i="5"/>
  <c r="J98" i="5"/>
  <c r="J32" i="3"/>
  <c r="J41" i="3" s="1"/>
  <c r="J98" i="3"/>
  <c r="J30" i="2" l="1"/>
  <c r="J39" i="2" s="1"/>
  <c r="J39" i="6"/>
  <c r="AG100" i="1"/>
  <c r="J39" i="7"/>
  <c r="AG101" i="1"/>
  <c r="J39" i="8"/>
  <c r="AG102" i="1"/>
  <c r="J39" i="9"/>
  <c r="AG103" i="1"/>
  <c r="J39" i="10"/>
  <c r="AG104" i="1"/>
  <c r="J39" i="11"/>
  <c r="AG105" i="1"/>
  <c r="J39" i="12"/>
  <c r="AG106" i="1"/>
  <c r="J41" i="5"/>
  <c r="AG99" i="1"/>
  <c r="AG96" i="1" s="1"/>
  <c r="AG94" i="1" l="1"/>
  <c r="BD109" i="1" l="1"/>
  <c r="BC109" i="1"/>
  <c r="BB109" i="1"/>
  <c r="BA109" i="1"/>
  <c r="AZ109" i="1"/>
  <c r="AY109" i="1"/>
  <c r="AX109" i="1"/>
  <c r="AW109" i="1"/>
  <c r="AT109" i="1" s="1"/>
  <c r="AN109" i="1" s="1"/>
  <c r="AV109" i="1"/>
  <c r="AU109" i="1"/>
  <c r="BD108" i="1"/>
  <c r="BC108" i="1"/>
  <c r="BB108" i="1"/>
  <c r="BA108" i="1"/>
  <c r="AZ108" i="1"/>
  <c r="AY108" i="1"/>
  <c r="AX108" i="1"/>
  <c r="AW108" i="1"/>
  <c r="AV108" i="1"/>
  <c r="AT108" i="1" s="1"/>
  <c r="AU108" i="1"/>
  <c r="BD107" i="1"/>
  <c r="BC107" i="1"/>
  <c r="BB107" i="1"/>
  <c r="BA107" i="1"/>
  <c r="AZ107" i="1"/>
  <c r="AY107" i="1"/>
  <c r="AX107" i="1"/>
  <c r="AW107" i="1"/>
  <c r="AV107" i="1"/>
  <c r="AU107" i="1"/>
  <c r="BD106" i="1"/>
  <c r="BC106" i="1"/>
  <c r="BB106" i="1"/>
  <c r="BA106" i="1"/>
  <c r="AZ106" i="1"/>
  <c r="AY106" i="1"/>
  <c r="AX106" i="1"/>
  <c r="AW106" i="1"/>
  <c r="AV106" i="1"/>
  <c r="AT106" i="1" s="1"/>
  <c r="AU106" i="1"/>
  <c r="AN106" i="1"/>
  <c r="BD105" i="1"/>
  <c r="BC105" i="1"/>
  <c r="BB105" i="1"/>
  <c r="BA105" i="1"/>
  <c r="AZ105" i="1"/>
  <c r="AY105" i="1"/>
  <c r="AX105" i="1"/>
  <c r="AW105" i="1"/>
  <c r="AV105" i="1"/>
  <c r="AU105" i="1"/>
  <c r="AT105" i="1"/>
  <c r="AN105" i="1" s="1"/>
  <c r="BD104" i="1"/>
  <c r="BC104" i="1"/>
  <c r="BB104" i="1"/>
  <c r="BA104" i="1"/>
  <c r="AZ104" i="1"/>
  <c r="AY104" i="1"/>
  <c r="AX104" i="1"/>
  <c r="AW104" i="1"/>
  <c r="AV104" i="1"/>
  <c r="AU104" i="1"/>
  <c r="AT104" i="1"/>
  <c r="AN104" i="1"/>
  <c r="BD103" i="1"/>
  <c r="BC103" i="1"/>
  <c r="BB103" i="1"/>
  <c r="BA103" i="1"/>
  <c r="AZ103" i="1"/>
  <c r="AY103" i="1"/>
  <c r="AX103" i="1"/>
  <c r="AW103" i="1"/>
  <c r="AV103" i="1"/>
  <c r="AU103" i="1"/>
  <c r="BD102" i="1"/>
  <c r="BC102" i="1"/>
  <c r="BB102" i="1"/>
  <c r="BA102" i="1"/>
  <c r="AZ102" i="1"/>
  <c r="AY102" i="1"/>
  <c r="AX102" i="1"/>
  <c r="AW102" i="1"/>
  <c r="AT102" i="1" s="1"/>
  <c r="AV102" i="1"/>
  <c r="AU102" i="1"/>
  <c r="BD101" i="1"/>
  <c r="BC101" i="1"/>
  <c r="BB101" i="1"/>
  <c r="BA101" i="1"/>
  <c r="AZ101" i="1"/>
  <c r="AY101" i="1"/>
  <c r="AX101" i="1"/>
  <c r="AW101" i="1"/>
  <c r="AT101" i="1" s="1"/>
  <c r="AV101" i="1"/>
  <c r="AU101" i="1"/>
  <c r="BD100" i="1"/>
  <c r="BC100" i="1"/>
  <c r="BB100" i="1"/>
  <c r="BA100" i="1"/>
  <c r="AZ100" i="1"/>
  <c r="AY100" i="1"/>
  <c r="AX100" i="1"/>
  <c r="AW100" i="1"/>
  <c r="AV100" i="1"/>
  <c r="AU100" i="1"/>
  <c r="BD99" i="1"/>
  <c r="BC99" i="1"/>
  <c r="BB99" i="1"/>
  <c r="BA99" i="1"/>
  <c r="AZ99" i="1"/>
  <c r="AY99" i="1"/>
  <c r="AX99" i="1"/>
  <c r="AW99" i="1"/>
  <c r="AT99" i="1" s="1"/>
  <c r="AV99" i="1"/>
  <c r="AU99" i="1"/>
  <c r="BD98" i="1"/>
  <c r="BD96" i="1" s="1"/>
  <c r="BC98" i="1"/>
  <c r="BB98" i="1"/>
  <c r="BA98" i="1"/>
  <c r="AZ98" i="1"/>
  <c r="AY98" i="1"/>
  <c r="AX98" i="1"/>
  <c r="AW98" i="1"/>
  <c r="AV98" i="1"/>
  <c r="AU98" i="1"/>
  <c r="BD97" i="1"/>
  <c r="BC97" i="1"/>
  <c r="BC96" i="1" s="1"/>
  <c r="BB97" i="1"/>
  <c r="BB96" i="1" s="1"/>
  <c r="BA97" i="1"/>
  <c r="AZ97" i="1"/>
  <c r="AY97" i="1"/>
  <c r="AX97" i="1"/>
  <c r="AW97" i="1"/>
  <c r="AV97" i="1"/>
  <c r="AT97" i="1" s="1"/>
  <c r="AN97" i="1" s="1"/>
  <c r="AU97" i="1"/>
  <c r="AU96" i="1" s="1"/>
  <c r="AS96" i="1"/>
  <c r="BD95" i="1"/>
  <c r="BC95" i="1"/>
  <c r="BB95" i="1"/>
  <c r="BA95" i="1"/>
  <c r="AZ95" i="1"/>
  <c r="AY95" i="1"/>
  <c r="AX95" i="1"/>
  <c r="AW95" i="1"/>
  <c r="AV95" i="1"/>
  <c r="AU95" i="1"/>
  <c r="AS94" i="1"/>
  <c r="AM90" i="1"/>
  <c r="L90" i="1"/>
  <c r="AM89" i="1"/>
  <c r="L89" i="1"/>
  <c r="AM87" i="1"/>
  <c r="L87" i="1"/>
  <c r="L85" i="1"/>
  <c r="L84" i="1"/>
  <c r="AN102" i="1" l="1"/>
  <c r="AN99" i="1"/>
  <c r="AK26" i="1"/>
  <c r="AT98" i="1"/>
  <c r="AN98" i="1" s="1"/>
  <c r="AZ96" i="1"/>
  <c r="AV96" i="1" s="1"/>
  <c r="AT107" i="1"/>
  <c r="AN107" i="1" s="1"/>
  <c r="BA96" i="1"/>
  <c r="AW96" i="1" s="1"/>
  <c r="AT103" i="1"/>
  <c r="AN103" i="1" s="1"/>
  <c r="AN108" i="1"/>
  <c r="AU94" i="1"/>
  <c r="AT95" i="1"/>
  <c r="AN95" i="1" s="1"/>
  <c r="AT100" i="1"/>
  <c r="AN100" i="1" s="1"/>
  <c r="AZ94" i="1"/>
  <c r="AN101" i="1"/>
  <c r="BB94" i="1"/>
  <c r="AX96" i="1"/>
  <c r="AY96" i="1"/>
  <c r="BC94" i="1"/>
  <c r="BD94" i="1"/>
  <c r="W33" i="1" s="1"/>
  <c r="BA94" i="1" l="1"/>
  <c r="AX94" i="1"/>
  <c r="W31" i="1"/>
  <c r="AT96" i="1"/>
  <c r="AN96" i="1" s="1"/>
  <c r="AY94" i="1"/>
  <c r="W32" i="1"/>
  <c r="W29" i="1"/>
  <c r="AV94" i="1"/>
  <c r="AW94" i="1"/>
  <c r="AK30" i="1" s="1"/>
  <c r="W30" i="1"/>
  <c r="AK29" i="1" l="1"/>
  <c r="AK35" i="1" s="1"/>
  <c r="AT94" i="1"/>
  <c r="AN94" i="1" s="1"/>
</calcChain>
</file>

<file path=xl/sharedStrings.xml><?xml version="1.0" encoding="utf-8"?>
<sst xmlns="http://schemas.openxmlformats.org/spreadsheetml/2006/main" count="24974" uniqueCount="3473">
  <si>
    <t>Export Komplet</t>
  </si>
  <si>
    <t/>
  </si>
  <si>
    <t>2.0</t>
  </si>
  <si>
    <t>ZAMOK</t>
  </si>
  <si>
    <t>False</t>
  </si>
  <si>
    <t>{653246db-6306-452b-84ca-1e6107fa7dc2}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</si>
  <si>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</si>
  <si>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</si>
  <si>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</si>
  <si>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</si>
  <si>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</si>
  <si>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</si>
  <si>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</si>
  <si>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</si>
  <si>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2020/088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</si>
  <si>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</si>
  <si>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</si>
  <si>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ČOV Nebužely - rekonstrukce</t>
  </si>
  <si>
    <t>KSO:</t>
  </si>
  <si>
    <t>CC-CZ:</t>
  </si>
  <si>
    <t>Místo:</t>
  </si>
  <si>
    <t>Obec Nebužely</t>
  </si>
  <si>
    <t>Datum:</t>
  </si>
  <si>
    <t>31. 3. 2022</t>
  </si>
  <si>
    <t>Zadavatel:</t>
  </si>
  <si>
    <t>IČ:</t>
  </si>
  <si>
    <t>46356991</t>
  </si>
  <si>
    <t>Vodárny Kladno – Mělník, a.s.</t>
  </si>
  <si>
    <t>DIČ:</t>
  </si>
  <si>
    <t>Uchazeč:</t>
  </si>
  <si>
    <t>Vyplň údaj</t>
  </si>
  <si>
    <t>Projektant:</t>
  </si>
  <si>
    <t>28945077</t>
  </si>
  <si>
    <t>SERVIS ISA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</si>
  <si>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</si>
  <si>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</si>
  <si>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</si>
  <si>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</si>
  <si>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</si>
  <si>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</si>
  <si>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</si>
  <si>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</si>
  <si>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</si>
  <si>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</si>
  <si>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</si>
  <si>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</si>
  <si>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</si>
  <si>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</si>
  <si>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</si>
  <si>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</si>
  <si>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</si>
  <si>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</si>
  <si>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</si>
  <si>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</si>
  <si>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</si>
  <si>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</si>
  <si>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</si>
  <si>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</si>
  <si>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</si>
  <si>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</si>
  <si>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</si>
  <si>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</si>
  <si>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</si>
  <si>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</si>
  <si>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</si>
  <si>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</si>
  <si>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</si>
  <si>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</si>
  <si>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</si>
  <si>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</si>
  <si>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</si>
  <si>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</si>
  <si>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</si>
  <si>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</si>
  <si>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</si>
  <si>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</si>
  <si>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</si>
  <si>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</si>
  <si>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</si>
  <si>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</si>
  <si>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</si>
  <si>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</si>
  <si>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</si>
  <si>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SO.00</t>
  </si>
  <si>
    <t>Odstranění provozní budovy ČOV a souvisejících</t>
  </si>
  <si>
    <t>STA</t>
  </si>
  <si>
    <t>1</t>
  </si>
  <si>
    <t>{cc4ebee6-cf9b-4010-b1ee-dd3985c34518}</t>
  </si>
  <si>
    <t>2</t>
  </si>
  <si>
    <t>SO.01</t>
  </si>
  <si>
    <t>Mechanicko–biologická ČOV</t>
  </si>
  <si>
    <t>{ece62b62-7424-4f77-a6c6-601485acafc1}</t>
  </si>
  <si>
    <t>SO.01-STAV</t>
  </si>
  <si>
    <t>ČOV - stavební část</t>
  </si>
  <si>
    <t>Soupis</t>
  </si>
  <si>
    <t>{47e05639-7b2d-4ca4-b5f0-24c1f8bf12a2}</t>
  </si>
  <si>
    <t>SO.01-ELE</t>
  </si>
  <si>
    <t>Stavební elektroinstalace ČOV</t>
  </si>
  <si>
    <t>{5be7b3e7-2f64-4a28-903c-77f6c638dd4b}</t>
  </si>
  <si>
    <t>SO.01-ZTI</t>
  </si>
  <si>
    <t>Zdravotně technické instalace</t>
  </si>
  <si>
    <t>{e12c3d8a-f8e2-49d7-9aa7-0e0eddc93f15}</t>
  </si>
  <si>
    <t>SO.02</t>
  </si>
  <si>
    <t>Čerpací stanice</t>
  </si>
  <si>
    <t>{1acceb57-4e28-4e15-a8eb-0d0736c919c9}</t>
  </si>
  <si>
    <t>SO.03</t>
  </si>
  <si>
    <t>Retenční nádrž</t>
  </si>
  <si>
    <t>{a8e7ae02-1f6f-4b85-a8dc-ea57bdfd5ff2}</t>
  </si>
  <si>
    <t>SO.04</t>
  </si>
  <si>
    <t>Kanalizační síť v areálu ČOV</t>
  </si>
  <si>
    <t>{ec15f365-933e-47f7-b51e-e69d98303626}</t>
  </si>
  <si>
    <t>SO.05</t>
  </si>
  <si>
    <t>Areálový vodovod ČOV</t>
  </si>
  <si>
    <t>{fb9f0cd0-3c43-4746-a00f-5eba00259385}</t>
  </si>
  <si>
    <t>SO.06</t>
  </si>
  <si>
    <t>Elektropřípojka</t>
  </si>
  <si>
    <t>{517cfeb5-8458-4bf4-b4c8-cf36a22eb1ab}</t>
  </si>
  <si>
    <t>SO.07</t>
  </si>
  <si>
    <t>Zpevněné plochy</t>
  </si>
  <si>
    <t>{3f98fd35-2e31-4169-8d3f-8362109d4a53}</t>
  </si>
  <si>
    <t>SO.08</t>
  </si>
  <si>
    <t>Oplocení</t>
  </si>
  <si>
    <t>{9c38062a-733d-48cb-96f5-7191a5b4a4f9}</t>
  </si>
  <si>
    <t>PS.01</t>
  </si>
  <si>
    <t>Technologie ČOV, RN, ČS</t>
  </si>
  <si>
    <t>{c2d1beda-a16b-4a10-b53b-a1b7f120521c}</t>
  </si>
  <si>
    <t>PS.02</t>
  </si>
  <si>
    <t>Technologická elektroinstalace a MaR</t>
  </si>
  <si>
    <t>{0bb7692b-27f5-43d6-a3e2-6d5247374c63}</t>
  </si>
  <si>
    <t>OST</t>
  </si>
  <si>
    <t>Ostatní a vedlejší náklady</t>
  </si>
  <si>
    <t>{0ce1f149-2a1f-4e14-88f7-0f9daa125ffa}</t>
  </si>
  <si>
    <t>KRYCÍ LIST SOUPISU PRACÍ</t>
  </si>
  <si>
    <t>Objekt:</t>
  </si>
  <si>
    <t>SO.00 - Odstranění provozní budovy ČOV a souvisejících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</si>
  <si>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</si>
  <si>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</si>
  <si>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</si>
  <si>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</si>
  <si>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</si>
  <si>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</si>
  <si>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SO.01 - Provozní budova</t>
  </si>
  <si>
    <t xml:space="preserve">    SO.02 - Hrube predcistění</t>
  </si>
  <si>
    <t xml:space="preserve">    SO.03 - ČOV</t>
  </si>
  <si>
    <t xml:space="preserve">    SO.04 - Obtok</t>
  </si>
  <si>
    <t xml:space="preserve">    SO.05 - Odtok z ČOV</t>
  </si>
  <si>
    <t xml:space="preserve">    SO.06 - Měrná šachta</t>
  </si>
  <si>
    <t xml:space="preserve">    SO.07 - Šachta na odtoku</t>
  </si>
  <si>
    <t xml:space="preserve">    SO.08 - Areál, zpěvněné plochy, oplocení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</si>
  <si>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</si>
  <si>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</si>
  <si>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</si>
  <si>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</si>
  <si>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</si>
  <si>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</si>
  <si>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</si>
  <si>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</si>
  <si>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</si>
  <si>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</si>
  <si>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</si>
  <si>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</si>
  <si>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</si>
  <si>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</si>
  <si>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</si>
  <si>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</si>
  <si>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</si>
  <si>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Provozní budova</t>
  </si>
  <si>
    <t>K</t>
  </si>
  <si>
    <t>981011313</t>
  </si>
  <si>
    <t>Demolice budov zděných na MVC podíl konstrukcí přes 15 do 20 % postupným rozebíráním</t>
  </si>
  <si>
    <t>m3</t>
  </si>
  <si>
    <t>CS ÚRS 2022 01</t>
  </si>
  <si>
    <t>4</t>
  </si>
  <si>
    <t>-1029964209</t>
  </si>
  <si>
    <t>Online PSC</t>
  </si>
  <si>
    <t>https://podminky.urs.cz/item/CS_URS_2022_01/981011313</t>
  </si>
  <si>
    <t>VV</t>
  </si>
  <si>
    <t>Odstranění stávajícího objektu provozní budovy ČOV, komplet odstranění celého objektu vč. všech čásí a vybavení</t>
  </si>
  <si>
    <t>"celkový obestavěný prostor provozní budovy ČOV" 6,24*2,6*2,7</t>
  </si>
  <si>
    <t>981511114</t>
  </si>
  <si>
    <t>Demolice konstrukcí objektů z betonu železového postupným rozebíráním</t>
  </si>
  <si>
    <t>-519106526</t>
  </si>
  <si>
    <t>https://podminky.urs.cz/item/CS_URS_2022_01/981511114</t>
  </si>
  <si>
    <t>Rezerva pro další betonové konstrukce zastižené po povrchem areálu ČOV</t>
  </si>
  <si>
    <t>3</t>
  </si>
  <si>
    <t>981513114</t>
  </si>
  <si>
    <t>Demolice konstrukcí objektů z betonu železového těžkou mechanizací</t>
  </si>
  <si>
    <t>2121625133</t>
  </si>
  <si>
    <t>https://podminky.urs.cz/item/CS_URS_2022_01/981513114</t>
  </si>
  <si>
    <t>Odstranění monolitického schodiště. plocha v řezu * délka</t>
  </si>
  <si>
    <t>0,5 * 1,1</t>
  </si>
  <si>
    <t>Součet</t>
  </si>
  <si>
    <t>961055111</t>
  </si>
  <si>
    <t>Bourání základů ze ŽB</t>
  </si>
  <si>
    <t>48850795</t>
  </si>
  <si>
    <t>https://podminky.urs.cz/item/CS_URS_2022_01/961055111</t>
  </si>
  <si>
    <t>Odstranění ŽB základů stávajícího objektu provozní budovy ČOV, odhad</t>
  </si>
  <si>
    <t>"deska" 6,24 * 2,6 * 0,3</t>
  </si>
  <si>
    <t>"pasy" 2 * 6,24 * 1,2 * 0,4 + 2 * (2,6-2*0,4) * 1,2 * 0,4</t>
  </si>
  <si>
    <t>Hrube predcistění</t>
  </si>
  <si>
    <t>5</t>
  </si>
  <si>
    <t>DEM-SO.02-K001</t>
  </si>
  <si>
    <t>Odstranění hrubého předčištění, vč. odvozu a likvidace vybouraného materiálu</t>
  </si>
  <si>
    <t>kpl</t>
  </si>
  <si>
    <t>399252814</t>
  </si>
  <si>
    <t>P</t>
  </si>
  <si>
    <t>Poznámka k položce:_x000D_
ŽB konstrukce - obestavěný prostor 1,4*1,4*0,75_x000D_
česle</t>
  </si>
  <si>
    <t>ČOV</t>
  </si>
  <si>
    <t>6</t>
  </si>
  <si>
    <t>DEM-SO.03-K001</t>
  </si>
  <si>
    <t>Odstranění konstrukcí stávající ČOV, vč. odvozu a likvidace vybouraného materiálu</t>
  </si>
  <si>
    <t>-611610837</t>
  </si>
  <si>
    <t>Poznámka k položce:_x000D_
Odstranění záměčnických výrobků, zábradlí, poklopy apod._x000D_
Odstranění vybavení ČOV a vnitříních částí a konstrukcí uvnitř nádrže, obvodový plášť bude kompletně zachován pro budoucí využití!</t>
  </si>
  <si>
    <t>Obtok</t>
  </si>
  <si>
    <t>7</t>
  </si>
  <si>
    <t>DEM-SO.04-K001</t>
  </si>
  <si>
    <t>Demolice šachty na obtoku, vč. odvozu a likvidace vybouraného materiálu</t>
  </si>
  <si>
    <t>622519470</t>
  </si>
  <si>
    <t>Poznámka k položce:_x000D_
ŽB konstrukce - obestavěný prostor 1,4*1,4*0,75_x000D_
cihelné zdivo - obestavěný prostor - 1,4*1,4*0,97_x000D_
ŽB stropní deska tl. 80 mm - 1,4*1,4*0,08_x000D_
Litinový poklop 600x600 mm</t>
  </si>
  <si>
    <t>Odtok z ČOV</t>
  </si>
  <si>
    <t>8</t>
  </si>
  <si>
    <t>DEM-SO.05-K001</t>
  </si>
  <si>
    <t>Demolice šachty na odtoku z ČOV, vč. odvozu a likvidace vybouraného materiálu</t>
  </si>
  <si>
    <t>-1267448485</t>
  </si>
  <si>
    <t>Poznámka k položce:_x000D_
ŽB konstrukce - obestavěný prostor 1,4*1,5*0,6_x000D_
cihelné zdivo - obestavěný prostor - 1,4*1,5*0,51_x000D_
ŽB stropní deska tl. 80 mm - 1,4*1,5*0,08_x000D_
Litinový poklop 600x600 mm</t>
  </si>
  <si>
    <t>Měrná šachta</t>
  </si>
  <si>
    <t>9</t>
  </si>
  <si>
    <t>DEM-SO.06-K001</t>
  </si>
  <si>
    <t>Demolice měrné šachty, vč. odvozu a likvidace vybouraného materiálu</t>
  </si>
  <si>
    <t>-779691394</t>
  </si>
  <si>
    <t>Poznámka k položce:_x000D_
ŽB konstrukce - obestavěný prostor 1,75*2,05*2,01_x000D_
Žlab cihla / beton - 0,64*1,35*0,6_x000D_
ŽB stropní deska tl. 330 mm - 0,33*1,75*2,05_x000D_
Litinový poklop 700x700 mm_x000D_
Demontáž dmychadla pro profuk měrného žlabu a elektroinstalace</t>
  </si>
  <si>
    <t>Šachta na odtoku</t>
  </si>
  <si>
    <t>10</t>
  </si>
  <si>
    <t>DEM-SO.07-K001</t>
  </si>
  <si>
    <t>Demolice šachty na odtoku, vč. odvozu a likvidace vybouraného materiálu</t>
  </si>
  <si>
    <t>-469221484</t>
  </si>
  <si>
    <t>Poznámka k položce:_x000D_
ŽB konstrukce - obestavěný prostor 0,9*1,6*1,7_x000D_
Cihelné zdivo - obestavěný prostor 1,05*1,6*1,7_x000D_
ŽB stropní deska tl. 90 mm - 0,09*1,6*1,7_x000D_
Litinový poklop 600x600 mm</t>
  </si>
  <si>
    <t>Areál, zpěvněné plochy, oplocení</t>
  </si>
  <si>
    <t>11</t>
  </si>
  <si>
    <t>981511112</t>
  </si>
  <si>
    <t>Demolice konstrukcí objektů zděných na MC postupným rozebíráním</t>
  </si>
  <si>
    <t>-1478040702</t>
  </si>
  <si>
    <t>https://podminky.urs.cz/item/CS_URS_2022_01/981511112</t>
  </si>
  <si>
    <t>Cihelná zíďka s pilířky v rohu areálu</t>
  </si>
  <si>
    <t>11,0 * 1,0 * 0,4</t>
  </si>
  <si>
    <t>12</t>
  </si>
  <si>
    <t>DEM-SO.08-K001</t>
  </si>
  <si>
    <t>Kompletní demontáž KAM potrubí do DN 400 ve výkopu, vč. likvidace vybouraného materiálu</t>
  </si>
  <si>
    <t>m</t>
  </si>
  <si>
    <t>16</t>
  </si>
  <si>
    <t>1304155013</t>
  </si>
  <si>
    <t>Délka KAM potrubí do DN 400 zastiženého ve výkopu dle zákresu sítě</t>
  </si>
  <si>
    <t>4,7+4,2+2,1+0,5+1,8+6,2+3,1+13,7</t>
  </si>
  <si>
    <t>13</t>
  </si>
  <si>
    <t>DEM-SO.08-K002</t>
  </si>
  <si>
    <t>Demolice akumulační nádrže z betonových skruží, vč. zasypání objemu nádrže zeminou vyteženou v areálu ČOV</t>
  </si>
  <si>
    <t>-11103416</t>
  </si>
  <si>
    <t>14</t>
  </si>
  <si>
    <t>DEM-SO.08-K003</t>
  </si>
  <si>
    <t>Demolice sloupů lamp, vč. svítidel a příslušné kabeláže v zemi, vč. vybourání betonového základ, vč. odvozu a likvidace vybouraného materiálu</t>
  </si>
  <si>
    <t>1838778179</t>
  </si>
  <si>
    <t>DEM-SO.08-K004</t>
  </si>
  <si>
    <t>Demolice oplocení areálu ČOV (ocelové oplocení s betonovými sloupky), vč. vjezdové brány,  vč. odvozu a likvidace</t>
  </si>
  <si>
    <t>-914519229</t>
  </si>
  <si>
    <t>Délka stávajícího oplocení ze situace</t>
  </si>
  <si>
    <t>122</t>
  </si>
  <si>
    <t>113106242</t>
  </si>
  <si>
    <t>Rozebrání vozovek ze silničních dílců se spárami zalitými cementovou maltou strojně pl přes 200 m2</t>
  </si>
  <si>
    <t>m2</t>
  </si>
  <si>
    <t>-1627515833</t>
  </si>
  <si>
    <t>https://podminky.urs.cz/item/CS_URS_2022_01/113106242</t>
  </si>
  <si>
    <t>Demontáž silničních panelů v ploše dle situace</t>
  </si>
  <si>
    <t>442</t>
  </si>
  <si>
    <t>997</t>
  </si>
  <si>
    <t>Přesun sutě</t>
  </si>
  <si>
    <t>17</t>
  </si>
  <si>
    <t>997006512</t>
  </si>
  <si>
    <t>Vodorovné doprava suti s naložením a složením na skládku přes 100 m do 1 km</t>
  </si>
  <si>
    <t>t</t>
  </si>
  <si>
    <t>1034552817</t>
  </si>
  <si>
    <t>https://podminky.urs.cz/item/CS_URS_2022_01/997006512</t>
  </si>
  <si>
    <t>18</t>
  </si>
  <si>
    <t>997006519</t>
  </si>
  <si>
    <t>Příplatek k vodorovnému přemístění suti na skládku ZKD 1 km přes 1 km</t>
  </si>
  <si>
    <t>-1334377838</t>
  </si>
  <si>
    <t>https://podminky.urs.cz/item/CS_URS_2022_01/997006519</t>
  </si>
  <si>
    <t>250,759*9 'Přepočtené koeficientem množství</t>
  </si>
  <si>
    <t>19</t>
  </si>
  <si>
    <t>997013602</t>
  </si>
  <si>
    <t>Poplatek za uložení na skládce (skládkovné) stavebního odpadu železobetonového kód odpadu 17 01 01</t>
  </si>
  <si>
    <t>1857551829</t>
  </si>
  <si>
    <t>https://podminky.urs.cz/item/CS_URS_2022_01/997013602</t>
  </si>
  <si>
    <t>"uložení ŽB odpadu z demolice schodiště" 1,326</t>
  </si>
  <si>
    <t>"uložení ŽB odpadu z demolice základů provozní budovy ČOV" 30,204</t>
  </si>
  <si>
    <t>"rezerva pro další betonové konstrukce zastižené po povrchem areálu ČOV" 7,23</t>
  </si>
  <si>
    <t>"uložení vybouraných ŽB panelů na skládku" 187,85</t>
  </si>
  <si>
    <t>20</t>
  </si>
  <si>
    <t>997013603</t>
  </si>
  <si>
    <t>Poplatek za uložení na skládce (skládkovné) stavebního odpadu cihelného kód odpadu 17 01 02</t>
  </si>
  <si>
    <t>1153349341</t>
  </si>
  <si>
    <t>https://podminky.urs.cz/item/CS_URS_2022_01/997013603</t>
  </si>
  <si>
    <t>"Cihelná zíďka s pilířky v rohu areálu" 8,818</t>
  </si>
  <si>
    <t>997013631</t>
  </si>
  <si>
    <t>Poplatek za uložení na skládce (skládkovné) stavebního odpadu směsného kód odpadu 17 09 04</t>
  </si>
  <si>
    <t>-1200034862</t>
  </si>
  <si>
    <t>https://podminky.urs.cz/item/CS_URS_2022_01/997013631</t>
  </si>
  <si>
    <t>"uložení směsného stavebního odpadu z demolice provozní budovy" 15,332</t>
  </si>
  <si>
    <t>JAMA</t>
  </si>
  <si>
    <t>1288,742</t>
  </si>
  <si>
    <t>RYHY</t>
  </si>
  <si>
    <t>celková kubatura výkopu</t>
  </si>
  <si>
    <t>45,969</t>
  </si>
  <si>
    <t>ZASYP</t>
  </si>
  <si>
    <t>193,055</t>
  </si>
  <si>
    <t>SKLADKA</t>
  </si>
  <si>
    <t>1141,656</t>
  </si>
  <si>
    <t>PRILOZNE</t>
  </si>
  <si>
    <t>55,72</t>
  </si>
  <si>
    <t>LEŠENÍ</t>
  </si>
  <si>
    <t>294,9</t>
  </si>
  <si>
    <t>SO.01 - Mechanicko–biologická ČOV</t>
  </si>
  <si>
    <t>Soupis:</t>
  </si>
  <si>
    <t>SO.01-STAV - ČOV - stavební část</t>
  </si>
  <si>
    <t xml:space="preserve">    1 - Zemní práce</t>
  </si>
  <si>
    <t xml:space="preserve">    2 - Zakládání</t>
  </si>
  <si>
    <t xml:space="preserve">    3 - Svislé a kompletní konstrukce</t>
  </si>
  <si>
    <t xml:space="preserve">      38 - Různé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</si>
  <si>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</si>
  <si>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</si>
  <si>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</si>
  <si>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</si>
  <si>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</si>
  <si>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</si>
  <si>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</si>
  <si>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</si>
  <si>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</si>
  <si>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</si>
  <si>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</si>
  <si>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</si>
  <si>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</si>
  <si>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</si>
  <si>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</si>
  <si>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</si>
  <si>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</si>
  <si>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</si>
  <si>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N00 - Nepojmenované práce</t>
  </si>
  <si>
    <t xml:space="preserve">    N01 - Dodávka zařízení ČOV</t>
  </si>
  <si>
    <t>Zemní práce</t>
  </si>
  <si>
    <t>115001101</t>
  </si>
  <si>
    <t>Převedení vody potrubím DN do 100</t>
  </si>
  <si>
    <t>773666413</t>
  </si>
  <si>
    <t>https://podminky.urs.cz/item/CS_URS_2022_01/115001101</t>
  </si>
  <si>
    <t>"Čerpání případných srážkových vod, nebo v případě zastižení HPV do přilehlé zeleně, vodoteče" 50</t>
  </si>
  <si>
    <t>115101201</t>
  </si>
  <si>
    <t>Čerpání vody na dopravní výšku do 10 m průměrný přítok do 500 l/min</t>
  </si>
  <si>
    <t>hod</t>
  </si>
  <si>
    <t>-1095889123</t>
  </si>
  <si>
    <t>https://podminky.urs.cz/item/CS_URS_2022_01/115101201</t>
  </si>
  <si>
    <t>PSC</t>
  </si>
  <si>
    <t xml:space="preserve">Poznámka k souboru cen:_x000D_
1. Ceny nelze použít pro čerpání vody při snižování hladiny podzemní vody soustavou čerpacích jehel; toto snižování hladiny vody se oceňuje cenami souborů cen: a) 115 20-12 Čerpací jehla, b) 115 20-13 Montáž a demontáž zařízení čerpací a odsávací stanice, c) 115 20-14 Montáž, opotřebení a demontáž sběrného potrubí, d) 115 20-15 Montáž a demontáž odpadního potrubí, e) 115 20-16 Odsávání a čerpání vody sběrným potrubím. 2. V cenách jsou započteny i náklady montáž a demontáž potrubí nebo hadice v délce do 20 m. Pro převedení vody na vzdálenost větší než 20 m se použijí položky souboru cen 115 00-11 Převedení vody potrubím tohoto katalogu. 3. V cenách nejsou započteny náklady na zřízení čerpacích jímek nebo projektovaných studní: a) kopaných; tyto se oceňují příslušnými cenami části A03 Hloubené vykopávky. b) vrtaných; tyto se oceňují příslušnými cenami katalogu 800-2 Zvláštní zakládání objektů. 4. Doba, po kterou nejsou čerpadla v činnosti, se neoceňuje. Výjimkou je přerušení čerpání vody na dobu do 15 minut jednotlivě; toto přerušení se od doby čerpání neodečítá. 5. Dopravní výškou vody se rozumí svislá vzdálenost mezi hladinou vody v jímce sníženou čerpáním a vodorovnou rovinou proloženou osou nejvyššího bodu výtlačného potrubí. 6. Množství jednotek se určuje v hodinách doby, po kterou je jednotlivé čerpadlo, popř. celý soubor čerpadel v činnosti. 7. Počet měrných jednotek se určí samostatně za každé čerpací místo (jámu, studnu, šachtu). </t>
  </si>
  <si>
    <t>"Čerpání případných srážkových vod, nebo v případě zastižení HPV do přilehlé zeleně, vodoteče" 60*24</t>
  </si>
  <si>
    <t>131251205</t>
  </si>
  <si>
    <t>Hloubení jam zapažených v hornině třídy těžitelnosti I skupiny 3 objem do 1000 m3 strojně</t>
  </si>
  <si>
    <t>-746805086</t>
  </si>
  <si>
    <t>https://podminky.urs.cz/item/CS_URS_2022_01/131251205</t>
  </si>
  <si>
    <t>Délka * šířka jámy* (průměrná hloubka výkopu - průměrná skladba povrchu) * 1,1 (10% nadvýlom) * % dle geologie</t>
  </si>
  <si>
    <t>"Výkopy ČOV" 19,2 * 10,8 * (5,85-0,20) * 1,1</t>
  </si>
  <si>
    <t>JAMA * 0,3</t>
  </si>
  <si>
    <t>131351205</t>
  </si>
  <si>
    <t>Hloubení jam zapažených v hornině třídy těžitelnosti II skupiny 4 objem do 1000 m3 strojně</t>
  </si>
  <si>
    <t>476286747</t>
  </si>
  <si>
    <t>https://podminky.urs.cz/item/CS_URS_2022_01/131351205</t>
  </si>
  <si>
    <t>Výkop pro ČOV * % dle geologie</t>
  </si>
  <si>
    <t>JAMA * 0,4</t>
  </si>
  <si>
    <t>131451205</t>
  </si>
  <si>
    <t>Hloubení jam zapažených v hornině třídy těžitelnosti II skupiny 5 objem do 1000 m3 strojně</t>
  </si>
  <si>
    <t>1531031486</t>
  </si>
  <si>
    <t>https://podminky.urs.cz/item/CS_URS_2022_01/131451205</t>
  </si>
  <si>
    <t>132153301-X1</t>
  </si>
  <si>
    <t>Hloubení rýh pro sběrné a svodné drény hl do 1,0 m v hornině třídy těžitelnosti I a II skupiny 1 až 5</t>
  </si>
  <si>
    <t>-1558640001</t>
  </si>
  <si>
    <t>Provizorní drenáž pro odvodnění základové spáry</t>
  </si>
  <si>
    <t>2*18 + 2*10</t>
  </si>
  <si>
    <t>132254201</t>
  </si>
  <si>
    <t>Hloubení zapažených rýh š do 2000 mm v hornině třídy těžitelnosti I skupiny 3 objem do 20 m3</t>
  </si>
  <si>
    <t>1839510813</t>
  </si>
  <si>
    <t>https://podminky.urs.cz/item/CS_URS_2022_01/132254201</t>
  </si>
  <si>
    <t>Plocha výkopu v řezu * šířka výkopu pro základové pasy přístavby * 1,1 (10% nadvýlom) * % dle geologie</t>
  </si>
  <si>
    <t>(10,5+10,5+6,86) * 1,5 * 1,1</t>
  </si>
  <si>
    <t>RYHY * 0,3</t>
  </si>
  <si>
    <t>132354201</t>
  </si>
  <si>
    <t>Hloubení zapažených rýh š do 2000 mm v hornině třídy těžitelnosti II skupiny 4 objem do 20 m3</t>
  </si>
  <si>
    <t>-1850674918</t>
  </si>
  <si>
    <t>https://podminky.urs.cz/item/CS_URS_2022_01/132354201</t>
  </si>
  <si>
    <t>Výkop pro základové pasy přístavby * % dle geologie</t>
  </si>
  <si>
    <t>RYHY * 0,4</t>
  </si>
  <si>
    <t>132454201</t>
  </si>
  <si>
    <t>Hloubení zapažených rýh š do 2000 mm v hornině třídy těžitelnosti II skupiny 5 objem do 20 m3</t>
  </si>
  <si>
    <t>-147642760</t>
  </si>
  <si>
    <t>https://podminky.urs.cz/item/CS_URS_2022_01/132454201</t>
  </si>
  <si>
    <t>151101103</t>
  </si>
  <si>
    <t>Zřízení příložného pažení a rozepření stěn rýh hl přes 4 do 8 m</t>
  </si>
  <si>
    <t>-1371096319</t>
  </si>
  <si>
    <t>https://podminky.urs.cz/item/CS_URS_2022_01/151101103</t>
  </si>
  <si>
    <t>Plocha výkopu pro základové pasy přístavby v řezu * 2</t>
  </si>
  <si>
    <t>(10,5+10,5+6,86) * 2</t>
  </si>
  <si>
    <t>151101113</t>
  </si>
  <si>
    <t>Odstranění příložného pažení a rozepření stěn rýh hl přes 4 do 8 m</t>
  </si>
  <si>
    <t>-426029141</t>
  </si>
  <si>
    <t>https://podminky.urs.cz/item/CS_URS_2022_01/151101113</t>
  </si>
  <si>
    <t>151711111</t>
  </si>
  <si>
    <t>Osazení zápor ocelových dl do 8 m</t>
  </si>
  <si>
    <t>2046541272</t>
  </si>
  <si>
    <t>https://podminky.urs.cz/item/CS_URS_2022_01/151711111</t>
  </si>
  <si>
    <t>Záporové pažení dle výkresů zajištění stavební jámy ČOV</t>
  </si>
  <si>
    <t>7,5 * 34 + 7,0 * 18 + 6,5 * 12</t>
  </si>
  <si>
    <t>M</t>
  </si>
  <si>
    <t>13010974</t>
  </si>
  <si>
    <t>ocel profilová jakost S235JR (11 375) průřez HEB 140</t>
  </si>
  <si>
    <t>1865174152</t>
  </si>
  <si>
    <t>"Záporové pažení dle výkresů zajištění stavební jámy ČOV, HEB 140, 33,7 kg/m" 459 * 33,7 / 1000</t>
  </si>
  <si>
    <t>151712111</t>
  </si>
  <si>
    <t>Převázka ocelová zdvojená pro kotvení záporového pažení</t>
  </si>
  <si>
    <t>1335023386</t>
  </si>
  <si>
    <t>https://podminky.urs.cz/item/CS_URS_2022_01/151712111</t>
  </si>
  <si>
    <t>Dle výkresů zajištění stavební jámy ČOV</t>
  </si>
  <si>
    <t>120,8</t>
  </si>
  <si>
    <t>13010970</t>
  </si>
  <si>
    <t>ocel profilová jakost S235JR (11 375) průřez HEB 100</t>
  </si>
  <si>
    <t>-1613954052</t>
  </si>
  <si>
    <t>"dle výkresů zajištění stavební jámy ČOV, HEB 100, 20,4 kg/m" 120,8 * 20,4 / 1000</t>
  </si>
  <si>
    <t>151712121</t>
  </si>
  <si>
    <t>Odstranění ocelové převázky zdvojené pro kotvení záporového pažení</t>
  </si>
  <si>
    <t>171645139</t>
  </si>
  <si>
    <t>https://podminky.urs.cz/item/CS_URS_2022_01/151712121</t>
  </si>
  <si>
    <t>151721111</t>
  </si>
  <si>
    <t>Zřízení pažení do ocelových zápor hl výkopu do 4 m s jeho následným odstraněním</t>
  </si>
  <si>
    <t>403477548</t>
  </si>
  <si>
    <t>https://podminky.urs.cz/item/CS_URS_2022_01/151721111</t>
  </si>
  <si>
    <t>Fošny tl. 60 mm do ocelových zápor dle výkresů zajištění stavební jámy</t>
  </si>
  <si>
    <t>324,0</t>
  </si>
  <si>
    <t>153811111</t>
  </si>
  <si>
    <t>Osazení kotvy tyčové dl přes 5 m D od 20 do 28 mm</t>
  </si>
  <si>
    <t>-1003652213</t>
  </si>
  <si>
    <t>https://podminky.urs.cz/item/CS_URS_2022_01/153811111</t>
  </si>
  <si>
    <t>Dle tabulky kotev ve výkresu zajištění stavební jámy ČOV</t>
  </si>
  <si>
    <t>11 * 7 + 14 * 6</t>
  </si>
  <si>
    <t>153811111-M</t>
  </si>
  <si>
    <t>Dodávka materiálu pro osazení kotev</t>
  </si>
  <si>
    <t>-247738934</t>
  </si>
  <si>
    <t>153811211</t>
  </si>
  <si>
    <t>Napnutí kotev tyčových únosnost kotvy do 0,45 MN</t>
  </si>
  <si>
    <t>kus</t>
  </si>
  <si>
    <t>854885137</t>
  </si>
  <si>
    <t>https://podminky.urs.cz/item/CS_URS_2022_01/153811211</t>
  </si>
  <si>
    <t xml:space="preserve">11 + 14 </t>
  </si>
  <si>
    <t>162351103</t>
  </si>
  <si>
    <t>Vodorovné přemístění přes 50 do 500 m výkopku/sypaniny z horniny třídy těžitelnosti I skupiny 1 až 3</t>
  </si>
  <si>
    <t>1646276665</t>
  </si>
  <si>
    <t>https://podminky.urs.cz/item/CS_URS_2022_01/162351103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</si>
  <si>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</si>
  <si>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"přesun výkopku na mezideponii" JAMA + RYHY</t>
  </si>
  <si>
    <t>"řesun zpětného zásypu" ZASYP</t>
  </si>
  <si>
    <t>22</t>
  </si>
  <si>
    <t>162751117</t>
  </si>
  <si>
    <t>Vodorovné přemístění přes 9 000 do 10000 m výkopku/sypaniny z horniny třídy těžitelnosti I skupiny 1 až 3</t>
  </si>
  <si>
    <t>1796548268</t>
  </si>
  <si>
    <t>https://podminky.urs.cz/item/CS_URS_2022_01/162751117</t>
  </si>
  <si>
    <t>Odvoz přebytečné části výkopku na trvalou skládku</t>
  </si>
  <si>
    <t>JAMA + RYHY - ZASYP</t>
  </si>
  <si>
    <t>23</t>
  </si>
  <si>
    <t>167151111</t>
  </si>
  <si>
    <t>Nakládání výkopku z hornin třídy těžitelnosti I skupiny 1 až 3 přes 100 m3</t>
  </si>
  <si>
    <t>1003760662</t>
  </si>
  <si>
    <t>https://podminky.urs.cz/item/CS_URS_2022_01/167151111</t>
  </si>
  <si>
    <t>"nakládání výkopku z mezideponie" (JAMA+RYHY) * 0,3</t>
  </si>
  <si>
    <t>24</t>
  </si>
  <si>
    <t>167151112</t>
  </si>
  <si>
    <t>Nakládání výkopku z hornin třídy těžitelnosti II skupiny 4 a 5 přes 100 m3</t>
  </si>
  <si>
    <t>-643454894</t>
  </si>
  <si>
    <t>https://podminky.urs.cz/item/CS_URS_2022_01/167151112</t>
  </si>
  <si>
    <t>"nakládání výkopku z mezideponie" (JAMA+RYHY) * 0,7</t>
  </si>
  <si>
    <t>25</t>
  </si>
  <si>
    <t>171201201</t>
  </si>
  <si>
    <t>Uložení sypaniny na skládky nebo meziskládky</t>
  </si>
  <si>
    <t>-86853702</t>
  </si>
  <si>
    <t>https://podminky.urs.cz/item/CS_URS_2022_01/171201201</t>
  </si>
  <si>
    <t xml:space="preserve">Poznámka k souboru cen:_x000D_
1. Cena je určena i pro: a) zasypání koryt vodotečí a prohlubní v terénu bez předepsaného zhutnění sypaniny, b) uložení výkopku pod vodou do prohlubní ve dně vodotečí nebo nádrží. 2. Cenu nelze použít pro uložení výkopku nebo ornice na trvalé skládky s předepsaným zhutněním; toto uložení výkopku se oceňuje cenami souboru cen 171 . . Uložení sypaniny do násypů. 3. V ceně jsou započteny i náklady na rozprostření sypaniny ve vrstvách s hrubým urovnáním na skládce. 4. V ceně nejsou započteny náklady na získání skládek ani na poplatky za skládku. 5. Množství jednotek uložení výkopku (sypaniny) se určí v m3 uloženého výkopku (sypaniny), v rostlém stavu zpravidla ve výkopišti. </t>
  </si>
  <si>
    <t>Odvoz výkopku na skládku</t>
  </si>
  <si>
    <t>26</t>
  </si>
  <si>
    <t>171201231</t>
  </si>
  <si>
    <t>Poplatek za uložení zeminy a kamení na recyklační skládce (skládkovné) kód odpadu 17 05 04</t>
  </si>
  <si>
    <t>452483210</t>
  </si>
  <si>
    <t>https://podminky.urs.cz/item/CS_URS_2022_01/171201231</t>
  </si>
  <si>
    <t>Odvoz výkopku na skládku * 2,0 t/m3</t>
  </si>
  <si>
    <t>SKLADKA *2,0</t>
  </si>
  <si>
    <t>27</t>
  </si>
  <si>
    <t>174101101</t>
  </si>
  <si>
    <t>Zásyp jam, šachet rýh nebo kolem objektů sypaninou se zhutněním</t>
  </si>
  <si>
    <t>60243562</t>
  </si>
  <si>
    <t>https://podminky.urs.cz/item/CS_URS_2022_01/174101101</t>
  </si>
  <si>
    <t xml:space="preserve">Poznámka k souboru cen:_x000D_
1. Ceny nelze použít pro zásyp rýh pro drenážní trativody pro lesnicko-technické meliorace a zemědělské. Zásyp těchto rýh se oceňuje cenami souboru cen 174 Zásyp rýh pro drény. 2. V cenách je započteno přemístění sypaniny ze vzdálenosti 10 m od kraje výkopu nebo zasypávaného prostoru, měřeno k těžišti skládky. 3. Objem zásypu je rozdíl objemu výkopu a objemu do něho vestavěných konstrukcí nebo uložených vedení i s jejich obklady a podklady. Objem potrubí do DN 180, příp. i s obalem, se od objemu zásypu neodečítá. Pro stanovení objemu zásypu se od objemu výkopu odečítá i objem obsypu potrubí oceňovaný cenami souboru cen 175 Obsyp potrubí, přichází-li v úvahu . 4. Odklizení zbylého výkopku po provedení zásypu zářezů se šikmými stěnami pro podzemní vedení nebo zásypu jam a rýh pro podzemní vedení se oceňuje cenami souboru cen 167 Nakládání výkopku nebo sypaniny a 162 Vodorovné přemístění výkopku. 5. Rozprostření zbylého výkopku podél výkopu a nad výkopem po provedení zásypů zářezů se šikmými stěnami pro podzemní vedení nebo zásypu jam a rýh pro podzemní vedení se oceňuje cenami souborů cen 171 Uložení sypaniny do násypů. 6. V cenách nejsou zahrnuty náklady na prohození sypaniny, tyto náklady se oceňují cenou 17411-1109 Příplatek za prohození sypaniny. </t>
  </si>
  <si>
    <t>Zpětný jámy = objem jámy - objem podzemních konstrukcí ČOV</t>
  </si>
  <si>
    <t>JAMA+RYHY</t>
  </si>
  <si>
    <t>- "objem podzemní části ČOV" 21 * 8,8 * 5,85</t>
  </si>
  <si>
    <t>- "vyrovnávací štěrková v ploše výkopu ČOV" 19,2 * 10,8 * 0,1</t>
  </si>
  <si>
    <t>- "ŽB deska pod bílou vanou" 17,4 * 9,0 * 0,15</t>
  </si>
  <si>
    <t>- "základové pasy ze ztraceného bednění" 32,7 * 0,5</t>
  </si>
  <si>
    <t>28</t>
  </si>
  <si>
    <t>174253301</t>
  </si>
  <si>
    <t>Zásyp rýh pro drény hl do 1,0 m</t>
  </si>
  <si>
    <t>-1186498685</t>
  </si>
  <si>
    <t>https://podminky.urs.cz/item/CS_URS_2022_01/174253301</t>
  </si>
  <si>
    <t>Zakládání</t>
  </si>
  <si>
    <t>29</t>
  </si>
  <si>
    <t>212532111</t>
  </si>
  <si>
    <t>Lože pro trativody z kameniva hrubého drceného</t>
  </si>
  <si>
    <t>-349910580</t>
  </si>
  <si>
    <t>https://podminky.urs.cz/item/CS_URS_2022_01/212532111</t>
  </si>
  <si>
    <t>(2*18 + 2*10) * 0,3 * 0,3</t>
  </si>
  <si>
    <t>30</t>
  </si>
  <si>
    <t>212755214</t>
  </si>
  <si>
    <t>Trativody z drenážních trubek plastových flexibilních D 100 mm bez lože</t>
  </si>
  <si>
    <t>572682830</t>
  </si>
  <si>
    <t>https://podminky.urs.cz/item/CS_URS_2022_01/212755214</t>
  </si>
  <si>
    <t>31</t>
  </si>
  <si>
    <t>224111114</t>
  </si>
  <si>
    <t>Vrty maloprofilové D do 56 mm úklon do 45° hl 0 až 25 m hornina III a IV</t>
  </si>
  <si>
    <t>7434484</t>
  </si>
  <si>
    <t>https://podminky.urs.cz/item/CS_URS_2022_01/224111114</t>
  </si>
  <si>
    <t>Vrty pro osazení kotev, dle tabulky kotev</t>
  </si>
  <si>
    <t>32</t>
  </si>
  <si>
    <t>226111215-350</t>
  </si>
  <si>
    <t>Vrty velkoprofilové svislé nezapažené D do 350 mm hl přes 5 m hornina V</t>
  </si>
  <si>
    <t>1119385098</t>
  </si>
  <si>
    <t>Vrty průměru 350 mm pro osazení záporového pažení dle výkresů zajištění stavební jámy ČOV</t>
  </si>
  <si>
    <t>33</t>
  </si>
  <si>
    <t>58931966</t>
  </si>
  <si>
    <t>beton C 8/10 kamenivo frakce 0/16</t>
  </si>
  <si>
    <t>198137340</t>
  </si>
  <si>
    <t>Zabetonování zápor do úrovně budoucí stavební jámy</t>
  </si>
  <si>
    <t>(34+18+12)* 1,8 * (PI*0,35*0,35 / 4)</t>
  </si>
  <si>
    <t>34</t>
  </si>
  <si>
    <t>271572211</t>
  </si>
  <si>
    <t>Podsyp pod základové konstrukce se zhutněním z netříděného štěrkopísku</t>
  </si>
  <si>
    <t>243391407</t>
  </si>
  <si>
    <t>https://podminky.urs.cz/item/CS_URS_2022_01/271572211</t>
  </si>
  <si>
    <t>Štěrkopísek pod základovou deskou</t>
  </si>
  <si>
    <t>3,3*7,8*0,43</t>
  </si>
  <si>
    <t>35</t>
  </si>
  <si>
    <t>275321411</t>
  </si>
  <si>
    <t>Základové patky ze ŽB bez zvýšených nároků na prostředí tř. C 20/25</t>
  </si>
  <si>
    <t>2082786555</t>
  </si>
  <si>
    <t>https://podminky.urs.cz/item/CS_URS_2022_01/275321411</t>
  </si>
  <si>
    <t>Základ vstupní schodiště -  ŽB C20/25</t>
  </si>
  <si>
    <t>0,3 * 2,2 * 0,3</t>
  </si>
  <si>
    <t>Betonová patka podpírající spodní část schodišť ze selektoru a dosazovací nádrže</t>
  </si>
  <si>
    <t>2 * 1,2 * 0,4 * 0,3</t>
  </si>
  <si>
    <t>Betonová patka podpírající spodní část schodiště dosazovací nádrže 2 (pol. 160); 0,8x0,5x0,3m</t>
  </si>
  <si>
    <t>0,8 * 0,5 * 0,3</t>
  </si>
  <si>
    <t>Základy sloupů - ŽB 20/25</t>
  </si>
  <si>
    <t>(0,7*0,7*0,9)*3</t>
  </si>
  <si>
    <t>36</t>
  </si>
  <si>
    <t>275361821</t>
  </si>
  <si>
    <t>Výztuž základových patek betonářskou ocelí 10 505 (R)</t>
  </si>
  <si>
    <t>-2052585484</t>
  </si>
  <si>
    <t>https://podminky.urs.cz/item/CS_URS_2022_01/275361821</t>
  </si>
  <si>
    <t>Objem betonu * uvažované směrné množství výztuže v ŽB konstrukcích na 1 m3</t>
  </si>
  <si>
    <t>1,929 * 0,20</t>
  </si>
  <si>
    <t>37</t>
  </si>
  <si>
    <t>275351121</t>
  </si>
  <si>
    <t>Zřízení bednění základových patek</t>
  </si>
  <si>
    <t>1461308384</t>
  </si>
  <si>
    <t>https://podminky.urs.cz/item/CS_URS_2022_01/275351121</t>
  </si>
  <si>
    <t>(2*2,2 + 2*0,3) * 0,3</t>
  </si>
  <si>
    <t>2 * (2*1,2 + 2*0,4) * 0,3</t>
  </si>
  <si>
    <t>(2*0,8 + 2*0,5) * 0,3</t>
  </si>
  <si>
    <t>(4*0,7*0,9)*3</t>
  </si>
  <si>
    <t>38</t>
  </si>
  <si>
    <t>275351122</t>
  </si>
  <si>
    <t>Odstranění bednění základových patek</t>
  </si>
  <si>
    <t>-353146651</t>
  </si>
  <si>
    <t>https://podminky.urs.cz/item/CS_URS_2022_01/275351122</t>
  </si>
  <si>
    <t>39</t>
  </si>
  <si>
    <t>279113146</t>
  </si>
  <si>
    <t>Základová zeď tl přes 400 do 500 mm z tvárnic ztraceného bednění včetně výplně z betonu tř. C 20/25</t>
  </si>
  <si>
    <t>-1422817636</t>
  </si>
  <si>
    <t>https://podminky.urs.cz/item/CS_URS_2022_01/279113146</t>
  </si>
  <si>
    <t>Základové pasy tl. 500 - ze ztracené bednění + výztuž -ŽB 20/25</t>
  </si>
  <si>
    <t>3,4*6,56+1,18*8,8</t>
  </si>
  <si>
    <t>40</t>
  </si>
  <si>
    <t>311361821</t>
  </si>
  <si>
    <t>Výztuž nosných zdí betonářskou ocelí 10 505</t>
  </si>
  <si>
    <t>-1214093146</t>
  </si>
  <si>
    <t>https://podminky.urs.cz/item/CS_URS_2022_01/311361821</t>
  </si>
  <si>
    <t>(32,688 * 0,5) * 0,04</t>
  </si>
  <si>
    <t>41</t>
  </si>
  <si>
    <t>271532211</t>
  </si>
  <si>
    <t>Podsyp pod základové konstrukce se zhutněním z hrubého kameniva frakce 32 až 63 mm</t>
  </si>
  <si>
    <t>-797904910</t>
  </si>
  <si>
    <t>https://podminky.urs.cz/item/CS_URS_2022_01/271532211</t>
  </si>
  <si>
    <t>Podklad z drceného kameniva pod betonový základ ztraceného bednění</t>
  </si>
  <si>
    <t>(8,8 * 0,8 + 2 * 3,4 * 0,8) * 0,1</t>
  </si>
  <si>
    <t>42</t>
  </si>
  <si>
    <t>274313711</t>
  </si>
  <si>
    <t>Základové pásy z betonu tř. C 20/25</t>
  </si>
  <si>
    <t>1679747593</t>
  </si>
  <si>
    <t>https://podminky.urs.cz/item/CS_URS_2022_01/274313711</t>
  </si>
  <si>
    <t>Betonový základ ztraceného bednění</t>
  </si>
  <si>
    <t>(8,8 * 0,8 + 2 * 3,4 * 0,8) * 0,2</t>
  </si>
  <si>
    <t>43</t>
  </si>
  <si>
    <t>274351121</t>
  </si>
  <si>
    <t>Zřízení bednění základových pasů rovného</t>
  </si>
  <si>
    <t>2048159754</t>
  </si>
  <si>
    <t>https://podminky.urs.cz/item/CS_URS_2022_01/274351121</t>
  </si>
  <si>
    <t>2 * (8,8 + 2 * 3,4) * 0,2</t>
  </si>
  <si>
    <t>44</t>
  </si>
  <si>
    <t>274351122</t>
  </si>
  <si>
    <t>Odstranění bednění základových pasů rovného</t>
  </si>
  <si>
    <t>-1286794079</t>
  </si>
  <si>
    <t>https://podminky.urs.cz/item/CS_URS_2022_01/274351122</t>
  </si>
  <si>
    <t>Svislé a kompletní konstrukce</t>
  </si>
  <si>
    <t>45</t>
  </si>
  <si>
    <t>311235151</t>
  </si>
  <si>
    <t>Zdivo jednovrstvé z cihel broušených do P10 na tenkovrstvou maltu tl 300 mm</t>
  </si>
  <si>
    <t>392675831</t>
  </si>
  <si>
    <t>https://podminky.urs.cz/item/CS_URS_2022_01/311235151</t>
  </si>
  <si>
    <t>Obvodové zdivo tl.300 mm - broušené cihelné zdivo</t>
  </si>
  <si>
    <t>(6,6*2,75)*2</t>
  </si>
  <si>
    <t>(8,8*2,75)*2+14,1*2</t>
  </si>
  <si>
    <t>46</t>
  </si>
  <si>
    <t>317168012</t>
  </si>
  <si>
    <t>Překlad keramický plochý š 115 mm dl 1250 mm</t>
  </si>
  <si>
    <t>968565704</t>
  </si>
  <si>
    <t>https://podminky.urs.cz/item/CS_URS_2022_01/317168012</t>
  </si>
  <si>
    <t>Plochý keramický překlad (1250x115x71) na příčky</t>
  </si>
  <si>
    <t>47</t>
  </si>
  <si>
    <t>317168052</t>
  </si>
  <si>
    <t>Překlad keramický vysoký v 238 mm dl 1250 mm</t>
  </si>
  <si>
    <t>-541043458</t>
  </si>
  <si>
    <t>https://podminky.urs.cz/item/CS_URS_2022_01/317168052</t>
  </si>
  <si>
    <t>Překlad keramický (1250x70x238) okno/dveře</t>
  </si>
  <si>
    <t>48</t>
  </si>
  <si>
    <t>317168053</t>
  </si>
  <si>
    <t>Překlad keramický vysoký v 238 mm dl 1500 mm</t>
  </si>
  <si>
    <t>-665900273</t>
  </si>
  <si>
    <t>https://podminky.urs.cz/item/CS_URS_2022_01/317168053</t>
  </si>
  <si>
    <t>Překlad keramický (1500x70x238) okno/dveře</t>
  </si>
  <si>
    <t>49</t>
  </si>
  <si>
    <t>317998114</t>
  </si>
  <si>
    <t>Tepelná izolace mezi překlady v 24 cm z EPS tl 90 mm</t>
  </si>
  <si>
    <t>9476715</t>
  </si>
  <si>
    <t>https://podminky.urs.cz/item/CS_URS_2022_01/317998114</t>
  </si>
  <si>
    <t>Polystyren do překladů EPS (tl. 90 mm)</t>
  </si>
  <si>
    <t>1,25 * 4 + 1,5</t>
  </si>
  <si>
    <t>50</t>
  </si>
  <si>
    <t>331273013</t>
  </si>
  <si>
    <t>Pilíř z tvárnic betonových rozměru přes 300x300 mm do 400x400 mm</t>
  </si>
  <si>
    <t>-1153227818</t>
  </si>
  <si>
    <t>https://podminky.urs.cz/item/CS_URS_2022_01/331273013</t>
  </si>
  <si>
    <t>Pilířové tvárnice - beton sloupy - tvarovky + ŽB</t>
  </si>
  <si>
    <t>(0,4*0,4*3,6)*2+0,4*0,4*5,8</t>
  </si>
  <si>
    <t>51</t>
  </si>
  <si>
    <t>331361821</t>
  </si>
  <si>
    <t>Výztuž sloupů hranatých betonářskou ocelí 10 505</t>
  </si>
  <si>
    <t>-1194368547</t>
  </si>
  <si>
    <t>https://podminky.urs.cz/item/CS_URS_2022_01/331361821</t>
  </si>
  <si>
    <t>2,08 * 0,18</t>
  </si>
  <si>
    <t>52</t>
  </si>
  <si>
    <t>342244201</t>
  </si>
  <si>
    <t>Příčka z cihel broušených na tenkovrstvou maltu tloušťky 80 mm</t>
  </si>
  <si>
    <t>53406870</t>
  </si>
  <si>
    <t>https://podminky.urs.cz/item/CS_URS_2022_01/342244201</t>
  </si>
  <si>
    <t>Příčka tl. 80 mm - broušené cihelné zdivo</t>
  </si>
  <si>
    <t>1,15*2,9</t>
  </si>
  <si>
    <t>53</t>
  </si>
  <si>
    <t>342244221</t>
  </si>
  <si>
    <t>Příčka z cihel broušených na tenkovrstvou maltu tloušťky 140 mm</t>
  </si>
  <si>
    <t>2066990757</t>
  </si>
  <si>
    <t>https://podminky.urs.cz/item/CS_URS_2022_01/342244221</t>
  </si>
  <si>
    <t>Příčky tl. 140 mm - broušené cihelné zdivo</t>
  </si>
  <si>
    <t>6*4,47+2,5*4+3,89*4,76+2,64*4</t>
  </si>
  <si>
    <t>54</t>
  </si>
  <si>
    <t>54878145</t>
  </si>
  <si>
    <t>spona stěnová z korozivzdorné oceli pro napojení příček</t>
  </si>
  <si>
    <t>-1373400960</t>
  </si>
  <si>
    <t>55</t>
  </si>
  <si>
    <t>380311753</t>
  </si>
  <si>
    <t>Kompletní konstrukce ČOV, nádrží, vodojemů nebo kanálů z betonu prostého tř. C 20/25 tl přes 300 mm</t>
  </si>
  <si>
    <t>-245147476</t>
  </si>
  <si>
    <t>https://podminky.urs.cz/item/CS_URS_2022_01/380311753</t>
  </si>
  <si>
    <t>Beton dosazovací nádrž - C20/25, XC3, XA2, XF3 - spádový beton</t>
  </si>
  <si>
    <t>(1,65*3,8*3,205)*8</t>
  </si>
  <si>
    <t>56</t>
  </si>
  <si>
    <t>380321663</t>
  </si>
  <si>
    <t>Kompletní konstrukce ČOV, nádrží, vodojemů, žlabů nebo kanálů ze ŽB tř. C 30/37 tl přes 300 mm</t>
  </si>
  <si>
    <t>-242475481</t>
  </si>
  <si>
    <t>https://podminky.urs.cz/item/CS_URS_2022_01/380321663</t>
  </si>
  <si>
    <t xml:space="preserve">Konstrukce - vodostavební beton ČOV tl. 400 - C30/37-XC4, XA2 </t>
  </si>
  <si>
    <t>"2 x boční stěna" (5,6*17,2)*2 * 0,4</t>
  </si>
  <si>
    <t>"2 x čelní stěna" (5,6*8,8)*2 * 0,4</t>
  </si>
  <si>
    <t>"dno" 17,2*8,8 * 0,4</t>
  </si>
  <si>
    <t>"stěny - vyšší" ((8*5,2)*2+1*5,2) * 0,4</t>
  </si>
  <si>
    <t>"stěny - nižší" ((8*5,05)*2+2*5,05+6*5,05+3,8*5,05) * 0,4</t>
  </si>
  <si>
    <t xml:space="preserve">Vodostavební beton ČOV tl. 350 - C30/37-XC4, XA2 </t>
  </si>
  <si>
    <t>"stropní deska - vnitřní rozměr" 2,0 * 8,0 * 0,35</t>
  </si>
  <si>
    <t>57</t>
  </si>
  <si>
    <t>380356231</t>
  </si>
  <si>
    <t>Bednění kompletních konstrukcí ČOV, nádrží nebo vodojemů neomítaných ploch rovinných zřízení</t>
  </si>
  <si>
    <t>-210032944</t>
  </si>
  <si>
    <t>https://podminky.urs.cz/item/CS_URS_2022_01/380356231</t>
  </si>
  <si>
    <t>Bednění spodní stavby - vnější</t>
  </si>
  <si>
    <t>52 * 5,6</t>
  </si>
  <si>
    <t>Bednění spodní stavby - vnitřní</t>
  </si>
  <si>
    <t>(20+9,6+9,6+11,6+11,6+19,6+19,6+15,2+15,2)*4,85</t>
  </si>
  <si>
    <t>Bednění spodní stavby - strop + prostupy</t>
  </si>
  <si>
    <t>2,0 * 8,0 + 2 * (4*0,6 * 0,35)</t>
  </si>
  <si>
    <t>Bednění spádového betonu dosazovacích nádrží</t>
  </si>
  <si>
    <t>13 * 8</t>
  </si>
  <si>
    <t>58</t>
  </si>
  <si>
    <t>380356232</t>
  </si>
  <si>
    <t>Bednění kompletních konstrukcí ČOV, nádrží nebo vodojemů neomítaných ploch rovinných odstranění</t>
  </si>
  <si>
    <t>166503660</t>
  </si>
  <si>
    <t>https://podminky.urs.cz/item/CS_URS_2022_01/380356232</t>
  </si>
  <si>
    <t>59</t>
  </si>
  <si>
    <t>380361006</t>
  </si>
  <si>
    <t>Výztuž kompletních konstrukcí ČOV, nádrží nebo vodojemů z betonářské oceli 10 505</t>
  </si>
  <si>
    <t>-1751338938</t>
  </si>
  <si>
    <t>https://podminky.urs.cz/item/CS_URS_2022_01/380361006</t>
  </si>
  <si>
    <t>Výztuž dle výkresů výztuže</t>
  </si>
  <si>
    <t>"základová deska" (173,0 + 288,8 + 2360,3) / 1000</t>
  </si>
  <si>
    <t>"stěny" (230,9 + 153,1 + 2193,5) / 1000</t>
  </si>
  <si>
    <t>"stropní deska" (87,6+179,9) / 1000</t>
  </si>
  <si>
    <t>60</t>
  </si>
  <si>
    <t>380361011</t>
  </si>
  <si>
    <t>Výztuž kompletních konstrukcí ČOV, nádrží nebo vodojemů ze svařovaných sítí KARI</t>
  </si>
  <si>
    <t>-1375100578</t>
  </si>
  <si>
    <t>https://podminky.urs.cz/item/CS_URS_2022_01/380361011</t>
  </si>
  <si>
    <t>"základová deska" 4708,9 / 1000</t>
  </si>
  <si>
    <t>"stěny" 16659,0 / 1000</t>
  </si>
  <si>
    <t>"stropní deska" 163,4 / 1000</t>
  </si>
  <si>
    <t>Různé kompletní konstrukce</t>
  </si>
  <si>
    <t>61</t>
  </si>
  <si>
    <t>38-K001</t>
  </si>
  <si>
    <t>Schodiště z pororoštů, včetně nosné konstrukce (L50x5); mat. pozink ocel, vč. vypracování dílenské dokumentace</t>
  </si>
  <si>
    <t>196014388</t>
  </si>
  <si>
    <t>Vodorovné konstrukce</t>
  </si>
  <si>
    <t>62</t>
  </si>
  <si>
    <t>271532212</t>
  </si>
  <si>
    <t>Podsyp pod základové konstrukce se zhutněním z hrubého kameniva frakce 16 až 32 mm</t>
  </si>
  <si>
    <t>-1727518679</t>
  </si>
  <si>
    <t>https://podminky.urs.cz/item/CS_URS_2022_01/271532212</t>
  </si>
  <si>
    <t xml:space="preserve">Poznámka k souboru cen:_x000D_
1. Ceny slouží pro ocenění násypů pod základové konstrukce tloušťky vrstvy do 300 mm. 2. Násypy s tloušťkou vrstvy přesahující 300 mm se ocení cenami souboru cen 213 31-…. Polštáře zhutněné pod základy v katalogu 800-2 Zvláštní zakládání objektů. </t>
  </si>
  <si>
    <t>Vyrovnávací vrstva ze zhutněného štěrku pod ŽB základové desky, tl. 100 mm</t>
  </si>
  <si>
    <t>"bílá vana" 19,2 * 10,8 * 0,1</t>
  </si>
  <si>
    <t>"Fe3" 2,2 * 2,7 * 0,1</t>
  </si>
  <si>
    <t>"Pod vstupním schodištěm" 0,5 * 2,4 * 0,1</t>
  </si>
  <si>
    <t>63</t>
  </si>
  <si>
    <t>417238212</t>
  </si>
  <si>
    <t>Obezdívka věnce jednostranná věncovkou keramickou v přes 150 do 210 mm včetně polystyrenu tl 100 mm</t>
  </si>
  <si>
    <t>-845509948</t>
  </si>
  <si>
    <t>https://podminky.urs.cz/item/CS_URS_2022_01/417238212</t>
  </si>
  <si>
    <t>Celková délka věnce</t>
  </si>
  <si>
    <t>64</t>
  </si>
  <si>
    <t>417321515</t>
  </si>
  <si>
    <t>Ztužující pásy a věnce ze ŽB tř. C 25/30</t>
  </si>
  <si>
    <t>1295445381</t>
  </si>
  <si>
    <t>https://podminky.urs.cz/item/CS_URS_2022_01/417321515</t>
  </si>
  <si>
    <t>ŽB věnec + výztuž</t>
  </si>
  <si>
    <t>0,22*0,21*30</t>
  </si>
  <si>
    <t>65</t>
  </si>
  <si>
    <t>417351115</t>
  </si>
  <si>
    <t>Zřízení bednění ztužujících věnců</t>
  </si>
  <si>
    <t>1068343047</t>
  </si>
  <si>
    <t>https://podminky.urs.cz/item/CS_URS_2022_01/417351115</t>
  </si>
  <si>
    <t>Bednení věnce</t>
  </si>
  <si>
    <t>2 * (0,5 * 30)</t>
  </si>
  <si>
    <t>66</t>
  </si>
  <si>
    <t>417351116</t>
  </si>
  <si>
    <t>Odstranění bednění ztužujících věnců</t>
  </si>
  <si>
    <t>-1156671603</t>
  </si>
  <si>
    <t>https://podminky.urs.cz/item/CS_URS_2022_01/417351116</t>
  </si>
  <si>
    <t>67</t>
  </si>
  <si>
    <t>417361821</t>
  </si>
  <si>
    <t>Výztuž ztužujících pásů a věnců betonářskou ocelí 10 505</t>
  </si>
  <si>
    <t>1581105473</t>
  </si>
  <si>
    <t>https://podminky.urs.cz/item/CS_URS_2022_01/417361821</t>
  </si>
  <si>
    <t>1,386 * 0,07</t>
  </si>
  <si>
    <t>68</t>
  </si>
  <si>
    <t>452321141</t>
  </si>
  <si>
    <t>Podkladní desky ze ŽB tř. C 16/20 otevřený výkop</t>
  </si>
  <si>
    <t>-239124079</t>
  </si>
  <si>
    <t>https://podminky.urs.cz/item/CS_URS_2022_01/452321141</t>
  </si>
  <si>
    <t>ŽB Základová deska pod přístřeškem - C16/20 XC2 -+  KARI 150x150/5     tl. 210 mm</t>
  </si>
  <si>
    <t>3,8*8,8 * 0,21</t>
  </si>
  <si>
    <t>69</t>
  </si>
  <si>
    <t>452321151</t>
  </si>
  <si>
    <t>Podkladní desky ze ŽB tř. C 20/25 otevřený výkop</t>
  </si>
  <si>
    <t>-821199060</t>
  </si>
  <si>
    <t>https://podminky.urs.cz/item/CS_URS_2022_01/452321151</t>
  </si>
  <si>
    <t>Poznámka k položce:_x000D_
BETON C20/25 - XC4, XF4, XA2</t>
  </si>
  <si>
    <t>Podkladní ŽB deska pod bílou vanu</t>
  </si>
  <si>
    <t>17,4 * 9,0 * 0,15</t>
  </si>
  <si>
    <t>Podkladní deska pod Fe3</t>
  </si>
  <si>
    <t>2,0 * 2,5 * 0,8</t>
  </si>
  <si>
    <t>70</t>
  </si>
  <si>
    <t>452351101</t>
  </si>
  <si>
    <t>Bednění podkladních desek nebo bloků nebo sedlového lože otevřený výkop</t>
  </si>
  <si>
    <t>1228053797</t>
  </si>
  <si>
    <t>https://podminky.urs.cz/item/CS_URS_2022_01/452351101</t>
  </si>
  <si>
    <t>(2*17,4 + 2*9,0) * 0,15</t>
  </si>
  <si>
    <t>(2*2,0 + 2*2,5) * 0,8</t>
  </si>
  <si>
    <t>Základová deska pod přístřeškem - C16/20 XC2 -+  KARI 150x150/5     tl. 150 mm</t>
  </si>
  <si>
    <t>(2*3,8 + 2*8,8) * 0,21</t>
  </si>
  <si>
    <t>71</t>
  </si>
  <si>
    <t>452368211</t>
  </si>
  <si>
    <t>Výztuž podkladních desek nebo bloků nebo pražců otevřený výkop ze svařovaných sítí Kari</t>
  </si>
  <si>
    <t>-1419987623</t>
  </si>
  <si>
    <t>https://podminky.urs.cz/item/CS_URS_2022_01/452368211</t>
  </si>
  <si>
    <t>(7,022 + 27,49) * 0,12</t>
  </si>
  <si>
    <t>Úpravy povrchů, podlahy a osazování výplní</t>
  </si>
  <si>
    <t>72</t>
  </si>
  <si>
    <t>612131101</t>
  </si>
  <si>
    <t>Cementový postřik vnitřních stěn nanášený celoplošně ručně</t>
  </si>
  <si>
    <t>-213819966</t>
  </si>
  <si>
    <t>https://podminky.urs.cz/item/CS_URS_2022_01/612131101</t>
  </si>
  <si>
    <t>Podhoz pod vnitřní omítku</t>
  </si>
  <si>
    <t>(112,9+65,9+65,9+3,4+3,4+24,38)</t>
  </si>
  <si>
    <t>73</t>
  </si>
  <si>
    <t>612311131</t>
  </si>
  <si>
    <t>Potažení vnitřních stěn vápenným štukem tloušťky do 3 mm</t>
  </si>
  <si>
    <t>-718048164</t>
  </si>
  <si>
    <t>https://podminky.urs.cz/item/CS_URS_2022_01/612311131</t>
  </si>
  <si>
    <t>74</t>
  </si>
  <si>
    <t>612321141</t>
  </si>
  <si>
    <t>Vápenocementová omítka štuková dvouvrstvá vnitřních stěn nanášená ručně</t>
  </si>
  <si>
    <t>780526047</t>
  </si>
  <si>
    <t>https://podminky.urs.cz/item/CS_URS_2022_01/612321141</t>
  </si>
  <si>
    <t>Omítky vnitřní dvouvrstvé omítky – jádro a štuk VPC</t>
  </si>
  <si>
    <t>obvodove+140 příčky+80 příčky+podhledy</t>
  </si>
  <si>
    <t>75</t>
  </si>
  <si>
    <t>622131101</t>
  </si>
  <si>
    <t>Cementový postřik vnějších stěn nanášený celoplošně ručně</t>
  </si>
  <si>
    <t>1059927332</t>
  </si>
  <si>
    <t>https://podminky.urs.cz/item/CS_URS_2022_01/622131101</t>
  </si>
  <si>
    <t>Podhoz pod vnější omítky</t>
  </si>
  <si>
    <t>10,32+ 114,3</t>
  </si>
  <si>
    <t>76</t>
  </si>
  <si>
    <t>622151001</t>
  </si>
  <si>
    <t>Penetrační akrylátový nátěr vnějších pastovitých tenkovrstvých omítek stěn</t>
  </si>
  <si>
    <t>-1232681553</t>
  </si>
  <si>
    <t>https://podminky.urs.cz/item/CS_URS_2022_01/622151001</t>
  </si>
  <si>
    <t>Penetrace pod soklovou omítku</t>
  </si>
  <si>
    <t>2,64+2,64+3,6+1,44</t>
  </si>
  <si>
    <t>77</t>
  </si>
  <si>
    <t>622511112</t>
  </si>
  <si>
    <t>Tenkovrstvá akrylátová mozaiková střednězrnná omítka vnějších stěn</t>
  </si>
  <si>
    <t>1015556131</t>
  </si>
  <si>
    <t>https://podminky.urs.cz/item/CS_URS_2022_01/622511112</t>
  </si>
  <si>
    <t>Marmolit - soklová omítka</t>
  </si>
  <si>
    <t>78</t>
  </si>
  <si>
    <t>622531032</t>
  </si>
  <si>
    <t>Tenkovrstvá silikonová zrnitá omítka zrnitost 3,0 mm vnějších stěn</t>
  </si>
  <si>
    <t>-107062077</t>
  </si>
  <si>
    <t>https://podminky.urs.cz/item/CS_URS_2022_01/622531032</t>
  </si>
  <si>
    <t>Omítka vnější - barvená - RAL 7047</t>
  </si>
  <si>
    <t>38+16+34,3+26</t>
  </si>
  <si>
    <t>79</t>
  </si>
  <si>
    <t>623131101</t>
  </si>
  <si>
    <t>Cementový postřik vnějších pilířů nebo sloupů nanášený celoplošně ručně</t>
  </si>
  <si>
    <t>409918007</t>
  </si>
  <si>
    <t>https://podminky.urs.cz/item/CS_URS_2022_01/623131101</t>
  </si>
  <si>
    <t>Podhoz pod vnější omítky - sloupy</t>
  </si>
  <si>
    <t>1,44 + 19,36</t>
  </si>
  <si>
    <t>80</t>
  </si>
  <si>
    <t>623151001</t>
  </si>
  <si>
    <t>Penetrační akrylátový nátěr vnějších pastovitých tenkovrstvých omítek pilířů a sloupů</t>
  </si>
  <si>
    <t>-74221222</t>
  </si>
  <si>
    <t>https://podminky.urs.cz/item/CS_URS_2022_01/623151001</t>
  </si>
  <si>
    <t>Penetrace pod soklovou omítku - sloupy</t>
  </si>
  <si>
    <t>3 * (4*0,4 * 0,3)</t>
  </si>
  <si>
    <t>81</t>
  </si>
  <si>
    <t>623511112</t>
  </si>
  <si>
    <t>Tenkovrstvá akrylátová mozaiková střednězrnná omítka vnějších pilířů nebo sloupů</t>
  </si>
  <si>
    <t>465726849</t>
  </si>
  <si>
    <t>https://podminky.urs.cz/item/CS_URS_2022_01/623511112</t>
  </si>
  <si>
    <t>Marmolit - soklová omítka - sloupy</t>
  </si>
  <si>
    <t>3 * (4*0,4*0,3)</t>
  </si>
  <si>
    <t>82</t>
  </si>
  <si>
    <t>623531032</t>
  </si>
  <si>
    <t>Tenkovrstvá silikonová zrnitá omítka zrnitost 3,0 mm vnějších pilířů nebo sloupů</t>
  </si>
  <si>
    <t>1488984657</t>
  </si>
  <si>
    <t>https://podminky.urs.cz/item/CS_URS_2022_01/623531032</t>
  </si>
  <si>
    <t>Omítka vnější - barvená - RAL 7047 - sloupy</t>
  </si>
  <si>
    <t>2 * (4*0,4*3,3) + (4*0,4*5,5)</t>
  </si>
  <si>
    <t>83</t>
  </si>
  <si>
    <t>631311113</t>
  </si>
  <si>
    <t>Mazanina tl přes 50 do 80 mm z betonu prostého bez zvýšených nároků na prostředí tř. C 12/15</t>
  </si>
  <si>
    <t>-943159658</t>
  </si>
  <si>
    <t>https://podminky.urs.cz/item/CS_URS_2022_01/631311113</t>
  </si>
  <si>
    <t>Betonová mazanina C12/15 + OC síť 150x150/5</t>
  </si>
  <si>
    <t>8,2*3,5*0,07</t>
  </si>
  <si>
    <t>84</t>
  </si>
  <si>
    <t>631362021</t>
  </si>
  <si>
    <t>Výztuž mazanin svařovanými sítěmi Kari</t>
  </si>
  <si>
    <t>1635958267</t>
  </si>
  <si>
    <t>https://podminky.urs.cz/item/CS_URS_2022_01/631362021</t>
  </si>
  <si>
    <t>2,009 * 0,1</t>
  </si>
  <si>
    <t>Trubní vedení</t>
  </si>
  <si>
    <t>85</t>
  </si>
  <si>
    <t>899100000-X1</t>
  </si>
  <si>
    <t>Osazení poklopů litinových nebo ocelových včetně rámů</t>
  </si>
  <si>
    <t>712206261</t>
  </si>
  <si>
    <t>Nerezové poklopy v podlaze</t>
  </si>
  <si>
    <t>86</t>
  </si>
  <si>
    <t>8991-M001</t>
  </si>
  <si>
    <t>Poklop 600x600 - nerez - vč. rámu, slžičkový protiskuz plech tl. 5 mm</t>
  </si>
  <si>
    <t>1765135297</t>
  </si>
  <si>
    <t>Ostatní konstrukce a práce-bourání</t>
  </si>
  <si>
    <t>87</t>
  </si>
  <si>
    <t>941111111</t>
  </si>
  <si>
    <t>Montáž lešení řadového trubkového lehkého s podlahami zatížení do 200 kg/m2 š od 0,6 do 0,9 m v do 10 m</t>
  </si>
  <si>
    <t>1936397862</t>
  </si>
  <si>
    <t>https://podminky.urs.cz/item/CS_URS_2022_01/941111111</t>
  </si>
  <si>
    <t>Určeno jako rozvinutá pohledová plocha lešení</t>
  </si>
  <si>
    <t>"vnější" 47,5 + 40 + 57 + 40</t>
  </si>
  <si>
    <t>"vnitřní" 2*36 + 2*6,0*3,2</t>
  </si>
  <si>
    <t>88</t>
  </si>
  <si>
    <t>941111811</t>
  </si>
  <si>
    <t>Demontáž lešení řadového trubkového lehkého s podlahami zatížení do 200 kg/m2 š přes 0,6 do 0,9 m v do 10 m</t>
  </si>
  <si>
    <t>1438066801</t>
  </si>
  <si>
    <t>https://podminky.urs.cz/item/CS_URS_2022_01/941111811</t>
  </si>
  <si>
    <t>89</t>
  </si>
  <si>
    <t>953334121</t>
  </si>
  <si>
    <t>Bobtnavý pásek do pracovních spar betonových kcí bentonitový 20 x 25 mm</t>
  </si>
  <si>
    <t>-1527139715</t>
  </si>
  <si>
    <t>https://podminky.urs.cz/item/CS_URS_2022_01/953334121</t>
  </si>
  <si>
    <t>Technologické spáry betonové konstrukce</t>
  </si>
  <si>
    <t>52,0</t>
  </si>
  <si>
    <t>998</t>
  </si>
  <si>
    <t>Přesun hmot</t>
  </si>
  <si>
    <t>90</t>
  </si>
  <si>
    <t>998142251</t>
  </si>
  <si>
    <t>Přesun hmot pro nádrže, jímky, zásobníky a jámy betonové monolitické v do 25 m</t>
  </si>
  <si>
    <t>-1110019364</t>
  </si>
  <si>
    <t>https://podminky.urs.cz/item/CS_URS_2022_01/998142251</t>
  </si>
  <si>
    <t>PSV</t>
  </si>
  <si>
    <t>Práce a dodávky PSV</t>
  </si>
  <si>
    <t>711</t>
  </si>
  <si>
    <t>Izolace proti vodě, vlhkosti a plynům</t>
  </si>
  <si>
    <t>91</t>
  </si>
  <si>
    <t>711111001-X1</t>
  </si>
  <si>
    <t>Izolace proti zemní vlhkosti vodorovné za studena nátěrem penetračním, vč. dodávky penetračního nátěru na polyuretanové bázi</t>
  </si>
  <si>
    <t>771455926</t>
  </si>
  <si>
    <t>Penetrace pod hydrozilolační nátěr - všechy místnosti</t>
  </si>
  <si>
    <t>9,38+23,09+9,65</t>
  </si>
  <si>
    <t>92</t>
  </si>
  <si>
    <t>711000000-X2</t>
  </si>
  <si>
    <t>Povrchová úprava hydroizolačním nátěrem tl 2 mm, vč. dodávky materiálu</t>
  </si>
  <si>
    <t>-421462705</t>
  </si>
  <si>
    <t xml:space="preserve">Hydroizolační nátěr - pochozí - všechy místnosti + 10% na fabiony </t>
  </si>
  <si>
    <t>(9,38+23,09+9,65)*1,1</t>
  </si>
  <si>
    <t>93</t>
  </si>
  <si>
    <t>711111002</t>
  </si>
  <si>
    <t>Provedení izolace proti zemní vlhkosti vodorovné za studena lakem asfaltovým</t>
  </si>
  <si>
    <t>-1330403134</t>
  </si>
  <si>
    <t>https://podminky.urs.cz/item/CS_URS_2022_01/711111002</t>
  </si>
  <si>
    <t xml:space="preserve">Stěny nádrže </t>
  </si>
  <si>
    <t>(5,6*17,2)*2+(5,6*8,8)*2</t>
  </si>
  <si>
    <t>94</t>
  </si>
  <si>
    <t>11163150</t>
  </si>
  <si>
    <t>lak penetrační asfaltový</t>
  </si>
  <si>
    <t>1359510306</t>
  </si>
  <si>
    <t>Poznámka k položce:_x000D_
Spotřeba 0,3-0,4kg/m2</t>
  </si>
  <si>
    <t>Spotřeba 0,3-0,4kg/m2</t>
  </si>
  <si>
    <t>291,2 * 0,4 * 1,1 / 1000</t>
  </si>
  <si>
    <t>95</t>
  </si>
  <si>
    <t>711141559</t>
  </si>
  <si>
    <t>Provedení izolace proti zemní vlhkosti pásy přitavením vodorovné NAIP</t>
  </si>
  <si>
    <t>-1229212169</t>
  </si>
  <si>
    <t>https://podminky.urs.cz/item/CS_URS_2022_01/711141559</t>
  </si>
  <si>
    <t xml:space="preserve">Asfaltové pásy hydroizolační </t>
  </si>
  <si>
    <t>"izolační asfaltové pasy, vč. přesahu 100 mm, ve dvou vrstvách" ((17,2+2*0,1) * (8,8+2*0,1)) * 2</t>
  </si>
  <si>
    <t>"na základovou desku pod provozní budovu" (3,8*8,8)*2+22,8*0,64</t>
  </si>
  <si>
    <t>96</t>
  </si>
  <si>
    <t>62853004</t>
  </si>
  <si>
    <t>pás asfaltový natavitelný modifikovaný SBS tl 4,0mm s vložkou ze skleněné tkaniny a spalitelnou PE fólií nebo jemnozrnným minerálním posypem na horním povrchu</t>
  </si>
  <si>
    <t>-1249655697</t>
  </si>
  <si>
    <t>394,672*1,1655 'Přepočtené koeficientem množství</t>
  </si>
  <si>
    <t>97</t>
  </si>
  <si>
    <t>711142559</t>
  </si>
  <si>
    <t>Provedení izolace proti zemní vlhkosti pásy přitavením svislé NAIP</t>
  </si>
  <si>
    <t>361589123</t>
  </si>
  <si>
    <t>https://podminky.urs.cz/item/CS_URS_2022_01/711142559</t>
  </si>
  <si>
    <t>98</t>
  </si>
  <si>
    <t>-904145761</t>
  </si>
  <si>
    <t>291,2*1,221 'Přepočtené koeficientem množství</t>
  </si>
  <si>
    <t>99</t>
  </si>
  <si>
    <t>711511102</t>
  </si>
  <si>
    <t>Provedení izolace potrubí, nádrží, stok a kanalizačních šachet natěradly a tmely za studena  nátěrem lakem asfaltovým</t>
  </si>
  <si>
    <t>-339791792</t>
  </si>
  <si>
    <t>https://podminky.urs.cz/item/CS_URS_2022_01/711511102</t>
  </si>
  <si>
    <t>Penetrace pod hydroizolaci - gumoasfalt</t>
  </si>
  <si>
    <t>"nátěr na desku pod bílou vanu, 2 vrstvy" 17,2 * 8,8 * 2</t>
  </si>
  <si>
    <t>100</t>
  </si>
  <si>
    <t>11163004</t>
  </si>
  <si>
    <t>stěrka hydroizolační asfaltová jednosložková s přídavkem plastů do spodní stavby</t>
  </si>
  <si>
    <t>kg</t>
  </si>
  <si>
    <t>1177649705</t>
  </si>
  <si>
    <t>Poznámka k položce:_x000D_
1 kg = ca 1,3 m2</t>
  </si>
  <si>
    <t>384,192*0,75 'Přepočtené koeficientem množství</t>
  </si>
  <si>
    <t>101</t>
  </si>
  <si>
    <t>998711101</t>
  </si>
  <si>
    <t>Přesun hmot tonážní pro izolace proti vodě, vlhkosti a plynům v objektech v do 6 m</t>
  </si>
  <si>
    <t>1907685464</t>
  </si>
  <si>
    <t>https://podminky.urs.cz/item/CS_URS_2022_01/998711101</t>
  </si>
  <si>
    <t>713</t>
  </si>
  <si>
    <t>Izolace tepelné</t>
  </si>
  <si>
    <t>102</t>
  </si>
  <si>
    <t>713131141</t>
  </si>
  <si>
    <t>Montáž izolace tepelné stěn a základů lepením celoplošně rohoží, pásů, dílců, desek</t>
  </si>
  <si>
    <t>-488032207</t>
  </si>
  <si>
    <t>https://podminky.urs.cz/item/CS_URS_2022_01/713131141</t>
  </si>
  <si>
    <t>Izolace základů, extrudovaný polystyren tl. 80 mm</t>
  </si>
  <si>
    <t>(6,6+6,6+8,8)*1,1</t>
  </si>
  <si>
    <t>103</t>
  </si>
  <si>
    <t>28376442</t>
  </si>
  <si>
    <t>deska z polystyrénu XPS, hrana rovná a strukturovaný povrch 300kPa tl 80mm</t>
  </si>
  <si>
    <t>941533871</t>
  </si>
  <si>
    <t>24,2*1,1 'Přepočtené koeficientem množství</t>
  </si>
  <si>
    <t>104</t>
  </si>
  <si>
    <t>998713101</t>
  </si>
  <si>
    <t>Přesun hmot tonážní pro izolace tepelné v objektech v do 6 m</t>
  </si>
  <si>
    <t>1193169269</t>
  </si>
  <si>
    <t>https://podminky.urs.cz/item/CS_URS_2022_01/998713101</t>
  </si>
  <si>
    <t>762</t>
  </si>
  <si>
    <t>Konstrukce tesařské</t>
  </si>
  <si>
    <t>105</t>
  </si>
  <si>
    <t>762332531</t>
  </si>
  <si>
    <t>Montáž vázaných kcí krovů pravidelných z řeziva hoblovaného průřezové pl do 120 cm2</t>
  </si>
  <si>
    <t>1560039063</t>
  </si>
  <si>
    <t>https://podminky.urs.cz/item/CS_URS_2022_01/762332531</t>
  </si>
  <si>
    <t>Krokve profil 50x160 delka 5500 mm</t>
  </si>
  <si>
    <t>42 * 5,5 * 1,2</t>
  </si>
  <si>
    <t>106</t>
  </si>
  <si>
    <t>60512125</t>
  </si>
  <si>
    <t>hranol stavební řezivo průřezu do 120cm2 do dl 6m</t>
  </si>
  <si>
    <t>-1067679908</t>
  </si>
  <si>
    <t xml:space="preserve">Poznámka k položce:_x000D_
dřevěné prvky vč. inpregnace proti houbám a dřevokaznému hmyzu </t>
  </si>
  <si>
    <t>Krokve profil 50x160 delka 5500 mm, +20 % prořez</t>
  </si>
  <si>
    <t>42 * 5,5 * (0,05 * 0,16) * 1,2</t>
  </si>
  <si>
    <t>107</t>
  </si>
  <si>
    <t>762332533</t>
  </si>
  <si>
    <t>Montáž vázaných kcí krovů pravidelných z řeziva hoblovaného průřezové pl přes 224 do 288 cm2</t>
  </si>
  <si>
    <t>554702347</t>
  </si>
  <si>
    <t>https://podminky.urs.cz/item/CS_URS_2022_01/762332533</t>
  </si>
  <si>
    <t>Vaznice profil 140x200 delka 11400 mm</t>
  </si>
  <si>
    <t>11,4</t>
  </si>
  <si>
    <t>Pozednice profil 140x200 delka 11400 mm</t>
  </si>
  <si>
    <t>2 * 11,4</t>
  </si>
  <si>
    <t>108</t>
  </si>
  <si>
    <t>60512137</t>
  </si>
  <si>
    <t>hranol stavební řezivo průřezu do 288cm2 přes dl 8m</t>
  </si>
  <si>
    <t>-1708917503</t>
  </si>
  <si>
    <t>Vaznice profil 140x200 delka 11400 mm, +10 % prořez</t>
  </si>
  <si>
    <t>1 * 11,4 * (0,14 * 0,20) * 1,1</t>
  </si>
  <si>
    <t>Pozednice profil 140x200 delka 11400 mm, + 10% prořez</t>
  </si>
  <si>
    <t>2 * 11,4 * (0,14 * 0,20) * 1,1</t>
  </si>
  <si>
    <t>109</t>
  </si>
  <si>
    <t>762341014</t>
  </si>
  <si>
    <t>Bednění střech rovných sklon do 60° z desek OSB tl 18 mm na sraz šroubovaných na krokve</t>
  </si>
  <si>
    <t>1948234989</t>
  </si>
  <si>
    <t>https://podminky.urs.cz/item/CS_URS_2022_01/762341014</t>
  </si>
  <si>
    <t>OSB deska 12 mm</t>
  </si>
  <si>
    <t>(11,4*5,42)*2</t>
  </si>
  <si>
    <t>110</t>
  </si>
  <si>
    <t>762842231</t>
  </si>
  <si>
    <t>Montáž podbíjení střech šikmých vnějšího přesahu š přes 0,8 m z palubek</t>
  </si>
  <si>
    <t>674232651</t>
  </si>
  <si>
    <t>https://podminky.urs.cz/item/CS_URS_2022_01/762842231</t>
  </si>
  <si>
    <t>Podbytí střechy palubky tl. 19 mm</t>
  </si>
  <si>
    <t>(0,5*11,4+0,5*5,6)*2</t>
  </si>
  <si>
    <t>111</t>
  </si>
  <si>
    <t>61191157-019</t>
  </si>
  <si>
    <t xml:space="preserve">palubky obkladové modřín profil klasický 19mm jakost A/B, tepelně upravené pero/drážky </t>
  </si>
  <si>
    <t>547144895</t>
  </si>
  <si>
    <t>Podbytí střechy palubky tl. 19 mm + 20 % prořez</t>
  </si>
  <si>
    <t>(0,5*11,4+0,5*5,6)*2 * 1,2</t>
  </si>
  <si>
    <t>112</t>
  </si>
  <si>
    <t>762342211</t>
  </si>
  <si>
    <t>Montáž laťování na střechách jednoduchých sklonu do 60° osové vzdálenosti do 150 mm</t>
  </si>
  <si>
    <t>1854365040</t>
  </si>
  <si>
    <t>https://podminky.urs.cz/item/CS_URS_2022_01/762342211</t>
  </si>
  <si>
    <t>Latě 60/40 mm</t>
  </si>
  <si>
    <t>"latě v ploše střechy" 5,66 * 11,4 * 2</t>
  </si>
  <si>
    <t>113</t>
  </si>
  <si>
    <t>762342511</t>
  </si>
  <si>
    <t>Montáž kontralatí na podklad bez tepelné izolace</t>
  </si>
  <si>
    <t>1268180158</t>
  </si>
  <si>
    <t>https://podminky.urs.cz/item/CS_URS_2022_01/762342511</t>
  </si>
  <si>
    <t>Kontralatě 60/40 mm</t>
  </si>
  <si>
    <t>329</t>
  </si>
  <si>
    <t>114</t>
  </si>
  <si>
    <t>762-K002</t>
  </si>
  <si>
    <t>Montáž kleštin, profil 50x60 mm, délka 3700 mm</t>
  </si>
  <si>
    <t>1040111626</t>
  </si>
  <si>
    <t>115</t>
  </si>
  <si>
    <t>60514114</t>
  </si>
  <si>
    <t>řezivo jehličnaté lať impregnovaná dl 4 m</t>
  </si>
  <si>
    <t>-1006068218</t>
  </si>
  <si>
    <t>Celková délka * plocha v řezu + prořez</t>
  </si>
  <si>
    <t>("latě" (129,048*5) + "kontralatě" 329) * (0,06*0,04) * 1,2</t>
  </si>
  <si>
    <t>"kleštiny" 32 * 3,7 * (0,05*0,06) * 1,2</t>
  </si>
  <si>
    <t>116</t>
  </si>
  <si>
    <t>762-K001</t>
  </si>
  <si>
    <t>Kotvení pozednice - zavitová tyč 340 mm, vč. vrtání do věnce a chemických kotev</t>
  </si>
  <si>
    <t>1473208032</t>
  </si>
  <si>
    <t>117</t>
  </si>
  <si>
    <t>998762101</t>
  </si>
  <si>
    <t>Přesun hmot tonážní pro kce tesařské v objektech v do 6 m</t>
  </si>
  <si>
    <t>-50589028</t>
  </si>
  <si>
    <t>https://podminky.urs.cz/item/CS_URS_2022_01/998762101</t>
  </si>
  <si>
    <t>763</t>
  </si>
  <si>
    <t>Konstrukce suché výstavby</t>
  </si>
  <si>
    <t>118</t>
  </si>
  <si>
    <t>763131412</t>
  </si>
  <si>
    <t>SDK podhled desky 1xA 12,5 s izolací dvouvrstvá spodní kce profil CD+UD</t>
  </si>
  <si>
    <t>1213012147</t>
  </si>
  <si>
    <t>https://podminky.urs.cz/item/CS_URS_2022_01/763131412</t>
  </si>
  <si>
    <t>Podhled nad M 1.01, 1.03, 1.04</t>
  </si>
  <si>
    <t>6*2,5+3,75*2,5</t>
  </si>
  <si>
    <t>119</t>
  </si>
  <si>
    <t>63150819</t>
  </si>
  <si>
    <t>fólie kontaktní difuzně propustná pro doplňkovou hydroizolační vrstvu, jednovrstvá mikrovláknitá s funkční vrstvou tl 220μm</t>
  </si>
  <si>
    <t>1032949954</t>
  </si>
  <si>
    <t>Podhled nad M 1.01, 1.03, 1.04, vč. přesashů</t>
  </si>
  <si>
    <t>6,2*2,7+3,95*2,7</t>
  </si>
  <si>
    <t>120</t>
  </si>
  <si>
    <t>63152375</t>
  </si>
  <si>
    <t>deska tepelně izolační minerální kontaktních pro podhledy finální s povrchovou úpravou λ=0,040 tl 200mm</t>
  </si>
  <si>
    <t>994500758</t>
  </si>
  <si>
    <t>121</t>
  </si>
  <si>
    <t>28329234</t>
  </si>
  <si>
    <t>fólie PE homogenní pro parotěsnou vrstvu zejména plochých střech tl 0,2mm</t>
  </si>
  <si>
    <t>-152473659</t>
  </si>
  <si>
    <t>763131714</t>
  </si>
  <si>
    <t>SDK podhled základní penetrační nátěr</t>
  </si>
  <si>
    <t>-539195602</t>
  </si>
  <si>
    <t>https://podminky.urs.cz/item/CS_URS_2022_01/763131714</t>
  </si>
  <si>
    <t>3 vrstvy</t>
  </si>
  <si>
    <t>3 * 24,375</t>
  </si>
  <si>
    <t>123</t>
  </si>
  <si>
    <t>998763301</t>
  </si>
  <si>
    <t>Přesun hmot tonážní pro sádrokartonové konstrukce v objektech v do 6 m</t>
  </si>
  <si>
    <t>-657574932</t>
  </si>
  <si>
    <t>https://podminky.urs.cz/item/CS_URS_2022_01/998763301</t>
  </si>
  <si>
    <t>764</t>
  </si>
  <si>
    <t>Konstrukce klempířské</t>
  </si>
  <si>
    <t>124</t>
  </si>
  <si>
    <t>764246342</t>
  </si>
  <si>
    <t>Oplechování parapetů rovných celoplošně lepené z TiZn lesklého plechu rš 200 mm</t>
  </si>
  <si>
    <t>2120961305</t>
  </si>
  <si>
    <t>https://podminky.urs.cz/item/CS_URS_2022_01/764246342</t>
  </si>
  <si>
    <t>Parapet vnější r.š. 195</t>
  </si>
  <si>
    <t>0,8 + 1,0 + 1,0</t>
  </si>
  <si>
    <t>125</t>
  </si>
  <si>
    <t>764326441</t>
  </si>
  <si>
    <t>Ventilační turbína z Al plechu na skládané nebo plechové krytině D do 300 mm</t>
  </si>
  <si>
    <t>1805908462</t>
  </si>
  <si>
    <t>https://podminky.urs.cz/item/CS_URS_2022_01/764326441</t>
  </si>
  <si>
    <t>126</t>
  </si>
  <si>
    <t>764541303</t>
  </si>
  <si>
    <t>Žlab podokapní z titanzinkového lesklého válcovaného plechu včetně háků a čel půlkruhový rš 250 mm</t>
  </si>
  <si>
    <t>1853025229</t>
  </si>
  <si>
    <t>https://podminky.urs.cz/item/CS_URS_2022_01/764541303</t>
  </si>
  <si>
    <t>Okap žlab DN150</t>
  </si>
  <si>
    <t>127</t>
  </si>
  <si>
    <t>764548324</t>
  </si>
  <si>
    <t>Svody kruhové včetně objímek, kolen, odskoků z TiZn lesklého plechu průměru 120 mm</t>
  </si>
  <si>
    <t>1644881086</t>
  </si>
  <si>
    <t>https://podminky.urs.cz/item/CS_URS_2022_01/764548324</t>
  </si>
  <si>
    <t>Svody dešťové DN120</t>
  </si>
  <si>
    <t>2 * 3,9</t>
  </si>
  <si>
    <t>128</t>
  </si>
  <si>
    <t>764-D01</t>
  </si>
  <si>
    <t>Dílenská dokumentace klepířské práce</t>
  </si>
  <si>
    <t>-640081425</t>
  </si>
  <si>
    <t>129</t>
  </si>
  <si>
    <t>998764101</t>
  </si>
  <si>
    <t>Přesun hmot tonážní pro konstrukce klempířské v objektech v do 6 m</t>
  </si>
  <si>
    <t>159043051</t>
  </si>
  <si>
    <t>https://podminky.urs.cz/item/CS_URS_2022_01/998764101</t>
  </si>
  <si>
    <t>765</t>
  </si>
  <si>
    <t>Krytina skládaná</t>
  </si>
  <si>
    <t>130</t>
  </si>
  <si>
    <t>765113016</t>
  </si>
  <si>
    <t>Krytina keramická drážková maloformátová (přes 12 ks/m2) engobovaná sklonu do 30° na sucho</t>
  </si>
  <si>
    <t>1151505363</t>
  </si>
  <si>
    <t>https://podminky.urs.cz/item/CS_URS_2022_01/765113016</t>
  </si>
  <si>
    <t>Poznámka k položce:_x000D_
v barevném odstínu antracitové (šedo-černé) barvy, v matném provedení bez lesku dle požadavku CHKO</t>
  </si>
  <si>
    <t>Pálená střešní krytina</t>
  </si>
  <si>
    <t>5,66 * 11,4 * 2</t>
  </si>
  <si>
    <t>131</t>
  </si>
  <si>
    <t>765113112</t>
  </si>
  <si>
    <t>Krytina keramická okapová hrana s větracím pásem kovovým</t>
  </si>
  <si>
    <t>1210262657</t>
  </si>
  <si>
    <t>https://podminky.urs.cz/item/CS_URS_2022_01/765113112</t>
  </si>
  <si>
    <t>132</t>
  </si>
  <si>
    <t>765113121</t>
  </si>
  <si>
    <t>Krytina keramická okapová hrana s větrací mřížkou jednoduchou</t>
  </si>
  <si>
    <t>2068809972</t>
  </si>
  <si>
    <t>https://podminky.urs.cz/item/CS_URS_2022_01/765113121</t>
  </si>
  <si>
    <t>133</t>
  </si>
  <si>
    <t>765113311</t>
  </si>
  <si>
    <t>Krytina keramická drážková hřeben z hřebenáčů režných na sucho s větracím pásem olověným</t>
  </si>
  <si>
    <t>651658879</t>
  </si>
  <si>
    <t>https://podminky.urs.cz/item/CS_URS_2022_01/765113311</t>
  </si>
  <si>
    <t>134</t>
  </si>
  <si>
    <t>765113555</t>
  </si>
  <si>
    <t>Krytina keramická drážková štítová hrana z maloformátových (přes 3 ks/m) okrajových tašek režných na sucho</t>
  </si>
  <si>
    <t>1359959</t>
  </si>
  <si>
    <t>https://podminky.urs.cz/item/CS_URS_2022_01/765113555</t>
  </si>
  <si>
    <t>2 * 5,66 * 2</t>
  </si>
  <si>
    <t>135</t>
  </si>
  <si>
    <t>765191011</t>
  </si>
  <si>
    <t>Montáž pojistné hydroizolační nebo parotěsné fólie kladené ve sklonu do 30° volně na krokve</t>
  </si>
  <si>
    <t>1228171905</t>
  </si>
  <si>
    <t>https://podminky.urs.cz/item/CS_URS_2022_01/765191011</t>
  </si>
  <si>
    <t>Hydroizolační vrstva pojistná mikroventilační fólie</t>
  </si>
  <si>
    <t>(5,66*11,4)*2</t>
  </si>
  <si>
    <t>136</t>
  </si>
  <si>
    <t>28329268</t>
  </si>
  <si>
    <t>fólie nekontaktní nízkodifuzně propustná PE mikroperforovaná pro doplňkovou hydroizolační vrstvu třípláštových střech (reakce na oheň - třída E) 140g/m2</t>
  </si>
  <si>
    <t>625384599</t>
  </si>
  <si>
    <t>129,048*1,1 'Přepočtené koeficientem množství</t>
  </si>
  <si>
    <t>137</t>
  </si>
  <si>
    <t>765-K001</t>
  </si>
  <si>
    <t>Montáž SBS pásu s hliníkovou vložkou</t>
  </si>
  <si>
    <t>-664381637</t>
  </si>
  <si>
    <t>138</t>
  </si>
  <si>
    <t>62856002</t>
  </si>
  <si>
    <t>pás asfaltový samolepicí modifikovaný SBS tl 3,0mm s vložkou z hliníkové fólie, hliníkové fólie s textilií se  spalitelnou fólií nebo jemnozrnným minerálním posypem nebo textilií na horním povrchu</t>
  </si>
  <si>
    <t>-771725072</t>
  </si>
  <si>
    <t>(5,66*11,4)*2 * 1,1</t>
  </si>
  <si>
    <t>139</t>
  </si>
  <si>
    <t>765-K002</t>
  </si>
  <si>
    <t>Montáž parozábrany</t>
  </si>
  <si>
    <t>-1552845499</t>
  </si>
  <si>
    <t>140</t>
  </si>
  <si>
    <t>1472424874</t>
  </si>
  <si>
    <t>141</t>
  </si>
  <si>
    <t>998765101</t>
  </si>
  <si>
    <t>Přesun hmot tonážní pro krytiny skládané v objektech v do 6 m</t>
  </si>
  <si>
    <t>1049710866</t>
  </si>
  <si>
    <t>https://podminky.urs.cz/item/CS_URS_2022_01/998765101</t>
  </si>
  <si>
    <t>766</t>
  </si>
  <si>
    <t>Konstrukce truhlářské</t>
  </si>
  <si>
    <t>142</t>
  </si>
  <si>
    <t>766622115</t>
  </si>
  <si>
    <t>Montáž plastových oken plochy přes 1 m2 pevných v do 1,5 m s rámem do zdiva</t>
  </si>
  <si>
    <t>-246188791</t>
  </si>
  <si>
    <t>https://podminky.urs.cz/item/CS_URS_2022_01/766622115</t>
  </si>
  <si>
    <t>Okna O2</t>
  </si>
  <si>
    <t>2 * (1,15 * 1,0)</t>
  </si>
  <si>
    <t>143</t>
  </si>
  <si>
    <t>61140043</t>
  </si>
  <si>
    <t>okno plastové s fixním zasklením dvojsklo přes plochu 1m2 do v 1,5m</t>
  </si>
  <si>
    <t>499759527</t>
  </si>
  <si>
    <t>144</t>
  </si>
  <si>
    <t>766622216</t>
  </si>
  <si>
    <t>Montáž plastových oken plochy do 1 m2 otevíravých s rámem do zdiva</t>
  </si>
  <si>
    <t>816849027</t>
  </si>
  <si>
    <t>https://podminky.urs.cz/item/CS_URS_2022_01/766622216</t>
  </si>
  <si>
    <t>Okno O1</t>
  </si>
  <si>
    <t>145</t>
  </si>
  <si>
    <t>61140049</t>
  </si>
  <si>
    <t>okno plastové otevíravé/sklopné dvojsklo do plochy 1m2</t>
  </si>
  <si>
    <t>-615118578</t>
  </si>
  <si>
    <t>0,8*0,5</t>
  </si>
  <si>
    <t>146</t>
  </si>
  <si>
    <t>766660411</t>
  </si>
  <si>
    <t>Montáž vchodových dveří jednokřídlových bez nadsvětlíku do zdiva</t>
  </si>
  <si>
    <t>-1733271856</t>
  </si>
  <si>
    <t>https://podminky.urs.cz/item/CS_URS_2022_01/766660411</t>
  </si>
  <si>
    <t>Plastové dveře - venkovní 1000</t>
  </si>
  <si>
    <t>Plastové dveře - venkovní 900</t>
  </si>
  <si>
    <t>147</t>
  </si>
  <si>
    <t>61140500</t>
  </si>
  <si>
    <t>dveře jednokřídlé plastové bílé plné max rozměru otvoru 2,42m2 bezpečnostní třídy RC2</t>
  </si>
  <si>
    <t>-1348842005</t>
  </si>
  <si>
    <t>Poznámka k položce:_x000D_
Dodávka vč. plastové zárubně</t>
  </si>
  <si>
    <t>1,0 * 1,97</t>
  </si>
  <si>
    <t>0,9 * 1,97</t>
  </si>
  <si>
    <t>148</t>
  </si>
  <si>
    <t>766660001</t>
  </si>
  <si>
    <t>Montáž dveřních křídel otvíravých jednokřídlových š do 0,8 m do ocelové zárubně</t>
  </si>
  <si>
    <t>764480786</t>
  </si>
  <si>
    <t>https://podminky.urs.cz/item/CS_URS_2022_01/766660001</t>
  </si>
  <si>
    <t>Plastové dveře - vnitřní 700</t>
  </si>
  <si>
    <t>149</t>
  </si>
  <si>
    <t>61164071</t>
  </si>
  <si>
    <t>dveře jednokřídlé voštinové profilované povrch lakovaný plné 700x1970-2100mm</t>
  </si>
  <si>
    <t>-752443340</t>
  </si>
  <si>
    <t>150</t>
  </si>
  <si>
    <t>766660002</t>
  </si>
  <si>
    <t>Montáž dveřních křídel otvíravých jednokřídlových š přes 0,8 m do ocelové zárubně</t>
  </si>
  <si>
    <t>-338121117</t>
  </si>
  <si>
    <t>https://podminky.urs.cz/item/CS_URS_2022_01/766660002</t>
  </si>
  <si>
    <t>Plastové dveře - vnitřní 900</t>
  </si>
  <si>
    <t>151</t>
  </si>
  <si>
    <t>61164073</t>
  </si>
  <si>
    <t>dveře jednokřídlé voštinové profilované povrch lakovaný plné 900x1970-2100mm</t>
  </si>
  <si>
    <t>-2032444515</t>
  </si>
  <si>
    <t>152</t>
  </si>
  <si>
    <t>766660729</t>
  </si>
  <si>
    <t>Montáž dveřního interiérového kování - štítku s klikou</t>
  </si>
  <si>
    <t>-1072897450</t>
  </si>
  <si>
    <t>https://podminky.urs.cz/item/CS_URS_2022_01/766660729</t>
  </si>
  <si>
    <t>Klika obyčená oboustraná, interiérové dveře</t>
  </si>
  <si>
    <t>153</t>
  </si>
  <si>
    <t>54914622</t>
  </si>
  <si>
    <t>kování dveřní vrchní klika včetně štítu a montážního materiálu BB 72 matný nikl</t>
  </si>
  <si>
    <t>1076145802</t>
  </si>
  <si>
    <t>154</t>
  </si>
  <si>
    <t>766660733</t>
  </si>
  <si>
    <t>Montáž dveřního bezpečnostního kování - štítku s klikou</t>
  </si>
  <si>
    <t>-810185527</t>
  </si>
  <si>
    <t>https://podminky.urs.cz/item/CS_URS_2022_01/766660733</t>
  </si>
  <si>
    <t>Vrchní kování - bezpečnostní oboustranná klika - vchodové dveře</t>
  </si>
  <si>
    <t>155</t>
  </si>
  <si>
    <t>54914630</t>
  </si>
  <si>
    <t>kování dveřní vrchní kování bezpečnostní včetně štítu PZ 72 klika-madlo P nerez-klika Tipa</t>
  </si>
  <si>
    <t>561760809</t>
  </si>
  <si>
    <t>156</t>
  </si>
  <si>
    <t>766694111</t>
  </si>
  <si>
    <t>Montáž parapetních desek dřevěných nebo plastových š do 30 cm dl do 1,0 m</t>
  </si>
  <si>
    <t>-1041398315</t>
  </si>
  <si>
    <t>https://podminky.urs.cz/item/CS_URS_2022_01/766694111</t>
  </si>
  <si>
    <t>157</t>
  </si>
  <si>
    <t>61140077</t>
  </si>
  <si>
    <t>parapet plastový vnitřní – š 150mm, barva bílá</t>
  </si>
  <si>
    <t>76283098</t>
  </si>
  <si>
    <t>158</t>
  </si>
  <si>
    <t>766-K001</t>
  </si>
  <si>
    <t>Zámek s vložkou, dodávka a montáž</t>
  </si>
  <si>
    <t>-920967405</t>
  </si>
  <si>
    <t>159</t>
  </si>
  <si>
    <t>766-K002</t>
  </si>
  <si>
    <t>Štítky na dveře - WC, VELÍN, DMYCHÁRNA</t>
  </si>
  <si>
    <t>750623257</t>
  </si>
  <si>
    <t>160</t>
  </si>
  <si>
    <t>998766101</t>
  </si>
  <si>
    <t>Přesun hmot tonážní pro kce truhlářské v objektech v do 6 m</t>
  </si>
  <si>
    <t>1329226365</t>
  </si>
  <si>
    <t>https://podminky.urs.cz/item/CS_URS_2022_01/998766101</t>
  </si>
  <si>
    <t>771</t>
  </si>
  <si>
    <t>Podlahy z dlaždic</t>
  </si>
  <si>
    <t>161</t>
  </si>
  <si>
    <t>771473113</t>
  </si>
  <si>
    <t>Montáž soklů z dlaždic keramických lepených rovných v přes 90 do 120 mm</t>
  </si>
  <si>
    <t>-1834095593</t>
  </si>
  <si>
    <t>https://podminky.urs.cz/item/CS_URS_2022_01/771473113</t>
  </si>
  <si>
    <t>Keramický sokl 100 mm ostaní místnosti - montáž lepidlem + spárování</t>
  </si>
  <si>
    <t>(12,5+12,7+23,1-1-1,8-0,9-0,7-1,8)</t>
  </si>
  <si>
    <t>162</t>
  </si>
  <si>
    <t>59761009</t>
  </si>
  <si>
    <t>sokl-dlažba keramická slinutá hladká do interiéru i exteriéru 600x95mm</t>
  </si>
  <si>
    <t>2099641578</t>
  </si>
  <si>
    <t>42,1*1,837 'Přepočtené koeficientem množství</t>
  </si>
  <si>
    <t>163</t>
  </si>
  <si>
    <t>771573220</t>
  </si>
  <si>
    <t>Montáž podlah keramických pro mechanické zatížení protiskluzných lepených standardním lepidlem přes 35 do 45 ks/m2</t>
  </si>
  <si>
    <t>19061731</t>
  </si>
  <si>
    <t>https://podminky.urs.cz/item/CS_URS_2022_01/771573220</t>
  </si>
  <si>
    <t>Keramická dlažba  + montáž lepidlem</t>
  </si>
  <si>
    <t>M1.04</t>
  </si>
  <si>
    <t>2*2,5</t>
  </si>
  <si>
    <t>164</t>
  </si>
  <si>
    <t>59761444</t>
  </si>
  <si>
    <t>dlažba keramická slinutá protiskluzná do interiéru i exteriéru pro vysoké mechanické namáhání přes 35 do 45ks/m2</t>
  </si>
  <si>
    <t>-1301247480</t>
  </si>
  <si>
    <t>5*1,1 'Přepočtené koeficientem množství</t>
  </si>
  <si>
    <t>165</t>
  </si>
  <si>
    <t>998771101</t>
  </si>
  <si>
    <t>Přesun hmot tonážní pro podlahy z dlaždic v objektech v do 6 m</t>
  </si>
  <si>
    <t>-959180903</t>
  </si>
  <si>
    <t>https://podminky.urs.cz/item/CS_URS_2022_01/998771101</t>
  </si>
  <si>
    <t>781</t>
  </si>
  <si>
    <t>Dokončovací práce - obklady</t>
  </si>
  <si>
    <t>166</t>
  </si>
  <si>
    <t>781121011</t>
  </si>
  <si>
    <t>Nátěr penetrační na stěnu</t>
  </si>
  <si>
    <t>1111744196</t>
  </si>
  <si>
    <t>https://podminky.urs.cz/item/CS_URS_2022_01/781121011</t>
  </si>
  <si>
    <t>Penetrace pod obklad</t>
  </si>
  <si>
    <t>10,4*2,2+7,21</t>
  </si>
  <si>
    <t>167</t>
  </si>
  <si>
    <t>781474118</t>
  </si>
  <si>
    <t>Montáž obkladů vnitřních keramických hladkých přes 45 do 50 ks/m2 lepených flexibilním lepidlem</t>
  </si>
  <si>
    <t>2004255819</t>
  </si>
  <si>
    <t>https://podminky.urs.cz/item/CS_URS_2022_01/781474118</t>
  </si>
  <si>
    <t>Keramický obklad + montáž lepidlem + spárování</t>
  </si>
  <si>
    <t>(2,5+2+2,5+0,8+1,15+0,08+1,15+0,27)*2,2</t>
  </si>
  <si>
    <t>"obklad soklové lišty" (2,5+2+2,5+0,8+1,15+0,08+1,15+0,27) * 0,1</t>
  </si>
  <si>
    <t>168</t>
  </si>
  <si>
    <t>59761637</t>
  </si>
  <si>
    <t>obklad keramický hladký přes 45 do 50ks/m2</t>
  </si>
  <si>
    <t>1262822083</t>
  </si>
  <si>
    <t>24,035*1,1 'Přepočtené koeficientem množství</t>
  </si>
  <si>
    <t>169</t>
  </si>
  <si>
    <t>23152003</t>
  </si>
  <si>
    <t>tmel silikonový neutrální</t>
  </si>
  <si>
    <t>litr</t>
  </si>
  <si>
    <t>190371725</t>
  </si>
  <si>
    <t>170</t>
  </si>
  <si>
    <t>998781101</t>
  </si>
  <si>
    <t>Přesun hmot tonážní pro obklady keramické v objektech v do 6 m</t>
  </si>
  <si>
    <t>1717615470</t>
  </si>
  <si>
    <t>https://podminky.urs.cz/item/CS_URS_2022_01/998781101</t>
  </si>
  <si>
    <t>784</t>
  </si>
  <si>
    <t>Dokončovací práce - malby a tapety</t>
  </si>
  <si>
    <t>171</t>
  </si>
  <si>
    <t>784181101</t>
  </si>
  <si>
    <t>Základní akrylátová jednonásobná bezbarvá penetrace podkladu v místnostech v do 3,80 m</t>
  </si>
  <si>
    <t>-1080854216</t>
  </si>
  <si>
    <t>https://podminky.urs.cz/item/CS_URS_2022_01/784181101</t>
  </si>
  <si>
    <t>Penetrace pod malbu</t>
  </si>
  <si>
    <t>(112,9+65,9+65,9+3,4+3,4)-30,09</t>
  </si>
  <si>
    <t>172</t>
  </si>
  <si>
    <t>784221011</t>
  </si>
  <si>
    <t>Jednonásobné bílé malby ze směsí za sucha středně otěruvzdorných v místnostech do 3,80 m</t>
  </si>
  <si>
    <t>1883633871</t>
  </si>
  <si>
    <t>https://podminky.urs.cz/item/CS_URS_2022_01/784221011</t>
  </si>
  <si>
    <t>Malby 3x každý povrch</t>
  </si>
  <si>
    <t>(112,9+65,9+65,9+3,4+3,4+24,38)*3</t>
  </si>
  <si>
    <t>Práce a dodávky M</t>
  </si>
  <si>
    <t>22-M</t>
  </si>
  <si>
    <t>Montáže technologických zařízení pro dopravní stavby</t>
  </si>
  <si>
    <t>173</t>
  </si>
  <si>
    <t>220301601</t>
  </si>
  <si>
    <t>Položení koberce dielektrického</t>
  </si>
  <si>
    <t>-130558021</t>
  </si>
  <si>
    <t>https://podminky.urs.cz/item/CS_URS_2022_01/220301601</t>
  </si>
  <si>
    <t>174</t>
  </si>
  <si>
    <t>27251120</t>
  </si>
  <si>
    <t>koberec dielektrický do 26kV š 1200mm tl 4,5mm</t>
  </si>
  <si>
    <t>256</t>
  </si>
  <si>
    <t>-1514716437</t>
  </si>
  <si>
    <t>N00</t>
  </si>
  <si>
    <t>Nepojmenované práce</t>
  </si>
  <si>
    <t>N01</t>
  </si>
  <si>
    <t>Dodávka zařízení ČOV</t>
  </si>
  <si>
    <t>175</t>
  </si>
  <si>
    <t>N01-M001</t>
  </si>
  <si>
    <t>Stůl, dílenský pracovní, OC konstrukce, masivní dřevěná deska</t>
  </si>
  <si>
    <t>512</t>
  </si>
  <si>
    <t>-1563880332</t>
  </si>
  <si>
    <t>176</t>
  </si>
  <si>
    <t>N01-M002</t>
  </si>
  <si>
    <t>Židle</t>
  </si>
  <si>
    <t>-185767747</t>
  </si>
  <si>
    <t>177</t>
  </si>
  <si>
    <t>N01-M003</t>
  </si>
  <si>
    <t>Nástěnka, vč. ukotvení do zdi</t>
  </si>
  <si>
    <t>437652697</t>
  </si>
  <si>
    <t>SO.01-ELE - Stavební elektroinstalace ČOV</t>
  </si>
  <si>
    <t>EL_STAV-Část 1 - Kabely</t>
  </si>
  <si>
    <t>EL_STAV-Část 2 - Světelné okruhy</t>
  </si>
  <si>
    <t>EL_STAV-Část 3 - Zásuvkové okruhy</t>
  </si>
  <si>
    <t>EL_STAV-Část 4 - Ostatní (VZT)</t>
  </si>
  <si>
    <t>EL_STAV-Část 5 - Rozvaděče</t>
  </si>
  <si>
    <t>EL_STAV-Část 6 - Hromosvod</t>
  </si>
  <si>
    <t>EL_STAV-Část 7 - Provizorní napojení stávající technologie</t>
  </si>
  <si>
    <t>EL_STAV-Část 8 - Ostatní</t>
  </si>
  <si>
    <t>EL_STAV-Část 1</t>
  </si>
  <si>
    <t>Kabely</t>
  </si>
  <si>
    <t>EL_STAV-1.1</t>
  </si>
  <si>
    <t>CYKY 3x1,5</t>
  </si>
  <si>
    <t>EL_STAV-1.2</t>
  </si>
  <si>
    <t>CYKY 3x2,5</t>
  </si>
  <si>
    <t>EL_STAV-1.3</t>
  </si>
  <si>
    <t>CYKY 5x2,5</t>
  </si>
  <si>
    <t>EL_STAV-1.4</t>
  </si>
  <si>
    <t>CYKY 5x4</t>
  </si>
  <si>
    <t>EL_STAV-1.5</t>
  </si>
  <si>
    <t>1-AYKY 4x70</t>
  </si>
  <si>
    <t>EL_STAV-1.6</t>
  </si>
  <si>
    <t>CYA 1x10 (pospojení)</t>
  </si>
  <si>
    <t>-45409782</t>
  </si>
  <si>
    <t>EL_STAV-Část 2</t>
  </si>
  <si>
    <t>Světelné okruhy</t>
  </si>
  <si>
    <t>EL_STAV-2.1</t>
  </si>
  <si>
    <t>LED reflektor IP65 (cca 50W) -Položka obsahuje : Dodávku a montáž zařízení včetně podružného materiálu a spojovacích prvků a úchytů. Položka dále obsahuje cenu za pom. mechanismy včetně všech ostatních vedlejších nákladů</t>
  </si>
  <si>
    <t>ks</t>
  </si>
  <si>
    <t>EL_STAV-2.2</t>
  </si>
  <si>
    <t>Interiérové svítidlo - stropní (cca 20W) -Položka obsahuje : Dodávku a montáž zařízení včetně podružného materiálu a spojovacích prvků a úchytů. Položka dále obsahuje cenu za pom. mechanismy včetně všech ostatních vedlejších nákladů</t>
  </si>
  <si>
    <t>EL_STAV-2.3</t>
  </si>
  <si>
    <t>Interiérové svítidlo - nástěnné (cca 20W) -Položka obsahuje : Dodávku a montáž zařízení včetně podružného materiálu a spojovacích prvků a úchytů. Položka dále obsahuje cenu za pom. mechanismy včetně všech ostatních vedlejších nákladů</t>
  </si>
  <si>
    <t>EL_STAV-2.4</t>
  </si>
  <si>
    <t>Interiérové svítidlo – zářivkové LED (2x56W) -Položka obsahuje : Dodávku a montáž zařízení včetně podružného materiálu a spojovacích prvků a úchytů. Položka dále obsahuje cenu za pom. mechanismy včetně všech ostatních vedlejších nákladů</t>
  </si>
  <si>
    <t>EL_STAV-2.5</t>
  </si>
  <si>
    <t>Exteriérové svítidlo veřejného osvětlení umístění na stožár – LED (50W) -Položka obsahuje : Dodávku a montáž zařízení včetně podružného materiálu a spojovacích prvků a úchytů. Položka dále obsahuje cenu za pom. mechanismy včetně všech ostatních vedlejších</t>
  </si>
  <si>
    <t>EL_STAV-2.6</t>
  </si>
  <si>
    <t>Stožár pro VO bezpaticový 4m -Položka obsahuje : Dodávku a montáž zařízení včetně podružného materiálu a spojovacích prvků a úchytů. Položka dále obsahuje cenu za pom. mechanismy včetně všech ostatních vedlejších nákladů</t>
  </si>
  <si>
    <t>EL_STAV-2.7</t>
  </si>
  <si>
    <t>Výložník jednostranný žárově zinkovaný -Položka obsahuje : Dodávku a montáž zařízení včetně podružného materiálu a spojovacích prvků a úchytů. Položka dále obsahuje cenu za pom. mechanismy včetně všech ostatních vedlejších nákladů</t>
  </si>
  <si>
    <t>EL_STAV-2.8</t>
  </si>
  <si>
    <t>Výložník tvar „T“ žárově zinkovaný -Položka obsahuje : Dodávku a montáž zařízení včetně podružného materiálu a spojovacích prvků a úchytů. Položka dále obsahuje cenu za pom. mechanismy včetně všech ostatních vedlejších nákladů</t>
  </si>
  <si>
    <t>EL_STAV-2.9</t>
  </si>
  <si>
    <t>Pohybový PIR snímač 180° -Položka obsahuje : Dodávku a montáž zařízení včetně podružného materiálu a spojovacích prvků a úchytů. Položka dále obsahuje cenu za pom. mechanismy včetně všech ostatních vedlejších nákladů</t>
  </si>
  <si>
    <t>EL_STAV-2.10</t>
  </si>
  <si>
    <t>Ventilátor do podhledu do potrubí průměr 125mm (WC) -Položka obsahuje : Dodávku a montáž zařízení včetně podružného materiálu a spojovacích prvků a úchytů. Položka dále obsahuje cenu za pom. mechanismy včetně všech ostatních vedlejších nákladů</t>
  </si>
  <si>
    <t>EL_STAV-2.11</t>
  </si>
  <si>
    <t>Tlačítko se samočinným návratem (design dle výběru investora) -Položka obsahuje : Dodávku a montáž zařízení včetně podružného materiálu a spojovacích prvků a úchytů. Položka dále obsahuje cenu za pom. mechanismy včetně všech ostatních vedlejších nákladů</t>
  </si>
  <si>
    <t>EL_STAV-2.12</t>
  </si>
  <si>
    <t>Vypínač zapojení č.1 IP56 (design dle výběru investora) -Položka obsahuje : Dodávku a montáž zařízení včetně podružného materiálu a spojovacích prvků a úchytů. Položka dále obsahuje cenu za pom. mechanismy včetně všech ostatních vedlejších nákladů</t>
  </si>
  <si>
    <t>EL_STAV-2.13</t>
  </si>
  <si>
    <t>Vypínač zapojení č.6 IP56 (design dle výběru investora) -Položka obsahuje : Dodávku a montáž zařízení včetně podružného materiálu a spojovacích prvků a úchytů. Položka dále obsahuje cenu za pom. mechanismy včetně všech ostatních vedlejších nákladů</t>
  </si>
  <si>
    <t>EL_STAV-Část 3</t>
  </si>
  <si>
    <t>Zásuvkové okruhy</t>
  </si>
  <si>
    <t>EL_STAV-3.1</t>
  </si>
  <si>
    <t>Bod napojení mobilního MG zástrčka (male) IPGN6353 (63A/400V 3P+N+PE) -Položka obsahuje : Dodávku a montáž zařízení včetně podružného materiálu a spojovacích prvků a úchytů. Položka dále obsahuje cenu za pom. mechanismy včetně všech ostatních vedlejších n</t>
  </si>
  <si>
    <t>EL_STAV-Část 4</t>
  </si>
  <si>
    <t>Ostatní (VZT)</t>
  </si>
  <si>
    <t>EL_STAV-4.1</t>
  </si>
  <si>
    <t>Ventilátor nástěnný do potrubí průměr 200mm (štítové stěny) -Položka obsahuje : Dodávku a montáž zařízení včetně podružného materiálu a spojovacích prvků a úchytů. Položka dále obsahuje cenu za pom. mechanismy včetně všech ostatních vedlejších nákladů</t>
  </si>
  <si>
    <t>EL_STAV-4.2</t>
  </si>
  <si>
    <t>Ventilátor nástěnný do potrubí průměr 200mm (dmychárna) -Položka obsahuje : Dodávku a montáž zařízení včetně podružného materiálu a spojovacích prvků a úchytů. Položka dále obsahuje cenu za pom. mechanismy včetně všech ostatních vedlejších nákladů</t>
  </si>
  <si>
    <t>EL_STAV-4.3</t>
  </si>
  <si>
    <t>Nástěnný termostat rozsah teploty  10-30°C (dmychárna) -Položka obsahuje : Dodávku a montáž zařízení včetně podružného materiálu a spojovacích prvků a úchytů. Položka dále obsahuje cenu za pom. mechanismy včetně všech ostatních vedlejších nákladů</t>
  </si>
  <si>
    <t>EL_STAV-Část 5</t>
  </si>
  <si>
    <t>Rozvaděče</t>
  </si>
  <si>
    <t>EL_STAV-5.1</t>
  </si>
  <si>
    <t>ZS-1.1 – zásuvková skříň s vlastním jištěním: 2x230V/16A; 1x400V/32A -Položka obsahuje : Dodávku a montáž zařízení včetně podružného materiálu a spojovacích prvků a úchytů. Položka dále obsahuje cenu za pom. mechanismy včetně všech ostatních vedlejších ná</t>
  </si>
  <si>
    <t>EL_STAV-5.2</t>
  </si>
  <si>
    <t>R-MG – rozvaděč připojení mobilního generátoru (obsahuje svorkovnici přopojení, přepínač sítí a svprkovnici HOP) -Položka obsahuje : Dodávku a montáž zařízení včetně podružného materiálu a spojovacích prvků a úchytů. Položka dále obsahuje cenu za pom. mec</t>
  </si>
  <si>
    <t>EL_STAV-5.3</t>
  </si>
  <si>
    <t>RT – rozvaděč technologie a napájení stavební elektroinstalace (viz.schém azapojení) -Položka obsahuje : Dodávku a montáž zařízení včetně podružného materiálu a spojovacích prvků a úchytů. Položka dále obsahuje cenu za pom. mechanismy včetně všech ostatní</t>
  </si>
  <si>
    <t>EL_STAV-Část 6</t>
  </si>
  <si>
    <t>Hromosvod</t>
  </si>
  <si>
    <t>EL_STAV-6.1</t>
  </si>
  <si>
    <t>SS - spojovací svorka -Položka obsahuje : Dodávku a montáž zařízení včetně podružného materiálu a spojovacích prvků a úchytů. Položka dále obsahuje cenu za pom. mechanismy včetně všech ostatních vedlejších nákladů</t>
  </si>
  <si>
    <t>EL_STAV-6.2</t>
  </si>
  <si>
    <t>ZS – zkušební svorka -Položka obsahuje : Dodávku a montáž zařízení včetně podružného materiálu a spojovacích prvků a úchytů. Položka dále obsahuje cenu za pom. mechanismy včetně všech ostatních vedlejších nákladů</t>
  </si>
  <si>
    <t>EL_STAV-6.3</t>
  </si>
  <si>
    <t>OU – ochranný úhelník -Položka obsahuje : Dodávku a montáž zařízení včetně podružného materiálu a spojovacích prvků a úchytů. Položka dále obsahuje cenu za pom. mechanismy včetně všech ostatních vedlejších nákladů</t>
  </si>
  <si>
    <t>EL_STAV-6.4</t>
  </si>
  <si>
    <t>OS – označovací štítek -Položka obsahuje : Dodávku a montáž zařízení včetně podružného materiálu a spojovacích prvků a úchytů. Položka dále obsahuje cenu za pom. mechanismy včetně všech ostatních vedlejších nákladů</t>
  </si>
  <si>
    <t>EL_STAV-6.5</t>
  </si>
  <si>
    <t>SR – svorka zemnící odbočná -Položka obsahuje : Dodávku a montáž zařízení včetně podružného materiálu a spojovacích prvků a úchytů. Položka dále obsahuje cenu za pom. mechanismy včetně všech ostatních vedlejších nákladů</t>
  </si>
  <si>
    <t>EL_STAV-6.6</t>
  </si>
  <si>
    <t>FeZn 30/4 zemnící pásek -Položka obsahuje : Dodávku a montáž zařízení včetně podružného materiálu a spojovacích prvků a úchytů. Položka dále obsahuje cenu za pom. mechanismy včetně všech ostatních vedlejších nákladů</t>
  </si>
  <si>
    <t>EL_STAV-6.7</t>
  </si>
  <si>
    <t>AlMgSi 8mm hromosvodní drát -Položka obsahuje : Dodávku a montáž zařízení včetně podružného materiálu a spojovacích prvků a úchytů. Položka dále obsahuje cenu za pom. mechanismy včetně všech ostatních vedlejších nákladů</t>
  </si>
  <si>
    <t>EL_STAV-Část 7</t>
  </si>
  <si>
    <t>Provizorní napojení stávající technologie</t>
  </si>
  <si>
    <t>EL_STAV-7.1</t>
  </si>
  <si>
    <t>R-COV– rozvaděč provizorního napájení stávající technologie (viz.požadavky zachované technologie)</t>
  </si>
  <si>
    <t>-750662931</t>
  </si>
  <si>
    <t>EL_STAV-7.2</t>
  </si>
  <si>
    <t>-1398757060</t>
  </si>
  <si>
    <t>EL_STAV-7.3</t>
  </si>
  <si>
    <t>-416420819</t>
  </si>
  <si>
    <t>EL_STAV-Část 8</t>
  </si>
  <si>
    <t>Ostatní</t>
  </si>
  <si>
    <t>EL_STAV-8.1</t>
  </si>
  <si>
    <t>Svorkovnice HOP (POT25/16) -Položka obsahuje : Dodávku a montáž zařízení včetně podružného materiálu a spojovacích prvků a úchytů. Položka dále obsahuje cenu za pom. mechanismy včetně všech ostatních vedlejších nákladů</t>
  </si>
  <si>
    <t>EL_STAV-8.2</t>
  </si>
  <si>
    <t>Zkušební provoz, zaškolení obsluhy, výchozí revize</t>
  </si>
  <si>
    <t>EL_STAV-8.3</t>
  </si>
  <si>
    <t>Likvidace odpadu</t>
  </si>
  <si>
    <t>EL_STAV-8.4</t>
  </si>
  <si>
    <t>Zřízení a provoz staveniště</t>
  </si>
  <si>
    <t>EL_STAV-8.5</t>
  </si>
  <si>
    <t>Doprava</t>
  </si>
  <si>
    <t>EL_STAV-8.6</t>
  </si>
  <si>
    <t>Výkopové práce, ostatní přípomoce</t>
  </si>
  <si>
    <t>SO.01-ZTI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</si>
  <si>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</si>
  <si>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</si>
  <si>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</si>
  <si>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</si>
  <si>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>721</t>
  </si>
  <si>
    <t>Zdravotechnika - vnitřní kanalizace</t>
  </si>
  <si>
    <t>721174005</t>
  </si>
  <si>
    <t>Potrubí kanalizační z PP svodné DN 110</t>
  </si>
  <si>
    <t>-1311577855</t>
  </si>
  <si>
    <t>https://podminky.urs.cz/item/CS_URS_2022_01/721174005</t>
  </si>
  <si>
    <t>Celková délka potrubí + prořez 10%</t>
  </si>
  <si>
    <t>1,8</t>
  </si>
  <si>
    <t>721174027</t>
  </si>
  <si>
    <t>Potrubí kanalizační z PP odpadní DN 160</t>
  </si>
  <si>
    <t>1057997241</t>
  </si>
  <si>
    <t>https://podminky.urs.cz/item/CS_URS_2022_01/721174027</t>
  </si>
  <si>
    <t>4,0</t>
  </si>
  <si>
    <t>721174042-032</t>
  </si>
  <si>
    <t>Potrubí kanalizační z PP připojovací DN 32</t>
  </si>
  <si>
    <t>-2073043119</t>
  </si>
  <si>
    <t>Poznámka k položce:_x000D_
Položka potrubí zahrnuje potrubí včetně montáže, všech tvarovek, akustických závěsů, korýtek, spojovacího a montážního materiálu a označení potrubí štítky a prořezu.</t>
  </si>
  <si>
    <t>1,1</t>
  </si>
  <si>
    <t>721174042</t>
  </si>
  <si>
    <t>Potrubí kanalizační z PP připojovací DN 40</t>
  </si>
  <si>
    <t>-185654905</t>
  </si>
  <si>
    <t>https://podminky.urs.cz/item/CS_URS_2022_01/721174042</t>
  </si>
  <si>
    <t>0,6</t>
  </si>
  <si>
    <t>721174043</t>
  </si>
  <si>
    <t>Potrubí kanalizační z PP připojovací DN 50</t>
  </si>
  <si>
    <t>1841714285</t>
  </si>
  <si>
    <t>https://podminky.urs.cz/item/CS_URS_2022_01/721174043</t>
  </si>
  <si>
    <t>721-K001</t>
  </si>
  <si>
    <t>Úkapový kalich s napojením na připojovací potrubí od umyvadla pro odvádění úkapů od pojistného ventilu průtokového ohřívače teplé vody, s mechanickou zápachovou uzávěrkou</t>
  </si>
  <si>
    <t>-801915661</t>
  </si>
  <si>
    <t>721-K002</t>
  </si>
  <si>
    <t>Prostup podlahou do kalojemu pro DN160, vč. napojení potrubí a těsnění protupu</t>
  </si>
  <si>
    <t>1624996957</t>
  </si>
  <si>
    <t>721-K003</t>
  </si>
  <si>
    <t>Prostup podlahou do kalojemu pro DN50, vč. napojení potrubí a těsnění protupu</t>
  </si>
  <si>
    <t>-336174771</t>
  </si>
  <si>
    <t>722</t>
  </si>
  <si>
    <t>Zdravotechnika - vnitřní vodovod</t>
  </si>
  <si>
    <t>722175002</t>
  </si>
  <si>
    <t>Potrubí vodovodní plastové PP-RCT svar polyfúze D 20x2,8 mm</t>
  </si>
  <si>
    <t>693129814</t>
  </si>
  <si>
    <t>https://podminky.urs.cz/item/CS_URS_2022_01/722175002</t>
  </si>
  <si>
    <t>Poznámka k položce:_x000D_
Položka potrubí zahrnuje potrubí včetně montáže, všech tvarovek, závěsů, korýtek, spojovacího a montážního materiálu a označení potrubí štítky a prořezu.</t>
  </si>
  <si>
    <t>Celková délka potrubí + prořez 15%</t>
  </si>
  <si>
    <t>"studená" 3,8 * 1,15</t>
  </si>
  <si>
    <t>"teplá" 4,3 * 1,15</t>
  </si>
  <si>
    <t>722175003</t>
  </si>
  <si>
    <t>Potrubí vodovodní plastové PP-RCT svar polyfúze D 25x3,5 mm</t>
  </si>
  <si>
    <t>81111719</t>
  </si>
  <si>
    <t>https://podminky.urs.cz/item/CS_URS_2022_01/722175003</t>
  </si>
  <si>
    <t>"studená" 2,3 * 1,15</t>
  </si>
  <si>
    <t>"teplá" 0,5 * 1,15</t>
  </si>
  <si>
    <t>"užitková" 5,7 * 1,15</t>
  </si>
  <si>
    <t>722175004</t>
  </si>
  <si>
    <t>Potrubí vodovodní plastové PP-RCT svar polyfúze D 32x4,4 mm</t>
  </si>
  <si>
    <t>200053504</t>
  </si>
  <si>
    <t>https://podminky.urs.cz/item/CS_URS_2022_01/722175004</t>
  </si>
  <si>
    <t>"studená" 2,7 * 1,15</t>
  </si>
  <si>
    <t>"užitková" 11,8 * 1,15</t>
  </si>
  <si>
    <t>722181221</t>
  </si>
  <si>
    <t>Ochrana vodovodního potrubí přilepenými termoizolačními trubicemi z PE tl přes 6 do 9 mm DN do 22 mm</t>
  </si>
  <si>
    <t>309939855</t>
  </si>
  <si>
    <t>https://podminky.urs.cz/item/CS_URS_2022_01/722181221</t>
  </si>
  <si>
    <t>"studená d20" 4,4</t>
  </si>
  <si>
    <t>722181222</t>
  </si>
  <si>
    <t>Ochrana vodovodního potrubí přilepenými termoizolačními trubicemi z PE tl přes 6 do 9 mm DN přes 22 do 45 mm</t>
  </si>
  <si>
    <t>980088677</t>
  </si>
  <si>
    <t>https://podminky.urs.cz/item/CS_URS_2022_01/722181222</t>
  </si>
  <si>
    <t>"studená d25" 2,7 + "d32" 3,2</t>
  </si>
  <si>
    <t>"užitková d25" 6,6 + "d32" 13,6</t>
  </si>
  <si>
    <t>722181241</t>
  </si>
  <si>
    <t>Ochrana vodovodního potrubí přilepenými termoizolačními trubicemi z PE tl přes 13 do 20 mm DN do 22 mm</t>
  </si>
  <si>
    <t>651752196</t>
  </si>
  <si>
    <t>https://podminky.urs.cz/item/CS_URS_2022_01/722181241</t>
  </si>
  <si>
    <t>"teplá d20" 5,0</t>
  </si>
  <si>
    <t>722181242</t>
  </si>
  <si>
    <t>Ochrana vodovodního potrubí přilepenými termoizolačními trubicemi z PE tl přes 13 do 20 mm DN přes 22 do 45 mm</t>
  </si>
  <si>
    <t>-970635708</t>
  </si>
  <si>
    <t>https://podminky.urs.cz/item/CS_URS_2022_01/722181242</t>
  </si>
  <si>
    <t>"teplá d25" 0,6</t>
  </si>
  <si>
    <t>722224115</t>
  </si>
  <si>
    <t>Kohout plnicí nebo vypouštěcí G 1/2" PN 10 s jedním závitem</t>
  </si>
  <si>
    <t>-507552250</t>
  </si>
  <si>
    <t>https://podminky.urs.cz/item/CS_URS_2022_01/722224115</t>
  </si>
  <si>
    <t>722231221</t>
  </si>
  <si>
    <t>Ventil pojistný mosazný G 1/2" PN 6 do 100°C k bojleru s vnitřním x vnějším závitem</t>
  </si>
  <si>
    <t>-1007493084</t>
  </si>
  <si>
    <t>https://podminky.urs.cz/item/CS_URS_2022_01/722231221</t>
  </si>
  <si>
    <t>722-K003</t>
  </si>
  <si>
    <t>Napojení na potrubí areálové přípojky, přechodová tvarovka z PE d32 na PP-RCT d32</t>
  </si>
  <si>
    <t>-595266549</t>
  </si>
  <si>
    <t>722224152</t>
  </si>
  <si>
    <t>Kulový kohout zahradní s vnějším závitem a páčkou PN 15, T 120°C G 1/2" - 3/4"</t>
  </si>
  <si>
    <t>1338548211</t>
  </si>
  <si>
    <t>https://podminky.urs.cz/item/CS_URS_2022_01/722224152</t>
  </si>
  <si>
    <t>722225302</t>
  </si>
  <si>
    <t>Šroubení přechodové krátké s vnitřním závitem D 20xR 1/2"</t>
  </si>
  <si>
    <t>-1311358841</t>
  </si>
  <si>
    <t>https://podminky.urs.cz/item/CS_URS_2022_01/722225302</t>
  </si>
  <si>
    <t>722225304</t>
  </si>
  <si>
    <t>Šroubení přechodové krátké s vnitřním závitem D 32xR 1"</t>
  </si>
  <si>
    <t>1662217421</t>
  </si>
  <si>
    <t>https://podminky.urs.cz/item/CS_URS_2022_01/722225304</t>
  </si>
  <si>
    <t>722232503</t>
  </si>
  <si>
    <t>Potrubní oddělovač G 1" PN 10 do 65°C vnější závit</t>
  </si>
  <si>
    <t>-165931421</t>
  </si>
  <si>
    <t>https://podminky.urs.cz/item/CS_URS_2022_01/722232503</t>
  </si>
  <si>
    <t>722240123</t>
  </si>
  <si>
    <t>Kohout kulový plastový PPR DN 25</t>
  </si>
  <si>
    <t>255053331</t>
  </si>
  <si>
    <t>https://podminky.urs.cz/item/CS_URS_2022_01/722240123</t>
  </si>
  <si>
    <t>722240124</t>
  </si>
  <si>
    <t>Kohout kulový plastový PPR DN 32</t>
  </si>
  <si>
    <t>-341501175</t>
  </si>
  <si>
    <t>https://podminky.urs.cz/item/CS_URS_2022_01/722240124</t>
  </si>
  <si>
    <t>722-K001</t>
  </si>
  <si>
    <t>Nezámrzný ventil - 1/2"M; 16mm, s hadicovou koncovkou</t>
  </si>
  <si>
    <t>818006860</t>
  </si>
  <si>
    <t>722232063</t>
  </si>
  <si>
    <t>Kohout kulový přímý G 1" PN 42 do 185°C vnitřní závit s vypouštěním</t>
  </si>
  <si>
    <t>1693049882</t>
  </si>
  <si>
    <t>https://podminky.urs.cz/item/CS_URS_2022_01/722232063</t>
  </si>
  <si>
    <t>722-K002</t>
  </si>
  <si>
    <t>Zpětná klapka PPR DN 25</t>
  </si>
  <si>
    <t>666694867</t>
  </si>
  <si>
    <t>725</t>
  </si>
  <si>
    <t>Zdravotechnika - zařizovací předměty</t>
  </si>
  <si>
    <t>725112171</t>
  </si>
  <si>
    <t>Kombi klozet s hlubokým splachováním odpad vodorovný</t>
  </si>
  <si>
    <t>soubor</t>
  </si>
  <si>
    <t>-1311357217</t>
  </si>
  <si>
    <t>https://podminky.urs.cz/item/CS_URS_2022_01/725112171</t>
  </si>
  <si>
    <t>725211601</t>
  </si>
  <si>
    <t>Umyvadlo keramické bílé šířky 500 mm bez krytu na sifon připevněné na stěnu šrouby</t>
  </si>
  <si>
    <t>-2027336967</t>
  </si>
  <si>
    <t>https://podminky.urs.cz/item/CS_URS_2022_01/725211601</t>
  </si>
  <si>
    <t>725241111</t>
  </si>
  <si>
    <t>Vanička sprchová akrylátová čtvercová 800x800 mm</t>
  </si>
  <si>
    <t>-644164423</t>
  </si>
  <si>
    <t>https://podminky.urs.cz/item/CS_URS_2022_01/725241111</t>
  </si>
  <si>
    <t>725241111-X1</t>
  </si>
  <si>
    <t>Podezdívka čtvercové sprchové vaničky 800x800 mm</t>
  </si>
  <si>
    <t>-746832020</t>
  </si>
  <si>
    <t>725244122</t>
  </si>
  <si>
    <t>Dveře sprchové rámové se skleněnou výplní tl. 5 mm otvíravé dvoukřídlové do niky na vaničku šířky 800 mm</t>
  </si>
  <si>
    <t>-1426172084</t>
  </si>
  <si>
    <t>https://podminky.urs.cz/item/CS_URS_2022_01/725244122</t>
  </si>
  <si>
    <t>725515312-X1</t>
  </si>
  <si>
    <t>Ohřívač elektrický průtokový  4,5/7 kW</t>
  </si>
  <si>
    <t>1006377874</t>
  </si>
  <si>
    <t>725813111-X1</t>
  </si>
  <si>
    <t>Ventil rohový s flexi hadičkou G 1/2"</t>
  </si>
  <si>
    <t>-1087398169</t>
  </si>
  <si>
    <t>725822613</t>
  </si>
  <si>
    <t>Baterie umyvadlová stojánková páková s výpustí</t>
  </si>
  <si>
    <t>-1739148636</t>
  </si>
  <si>
    <t>https://podminky.urs.cz/item/CS_URS_2022_01/725822613</t>
  </si>
  <si>
    <t>725841312</t>
  </si>
  <si>
    <t>Baterie sprchová nástěnná páková</t>
  </si>
  <si>
    <t>2036483904</t>
  </si>
  <si>
    <t>https://podminky.urs.cz/item/CS_URS_2022_01/725841312</t>
  </si>
  <si>
    <t>735</t>
  </si>
  <si>
    <t>Ústřední vytápění - otopná tělesa</t>
  </si>
  <si>
    <t>735164223</t>
  </si>
  <si>
    <t>Otopné těleso trubkové elektrické přímotopné výška/délka 690/750 mm</t>
  </si>
  <si>
    <t>-67728084</t>
  </si>
  <si>
    <t>https://podminky.urs.cz/item/CS_URS_2022_01/735164223</t>
  </si>
  <si>
    <t>354,655</t>
  </si>
  <si>
    <t>61,74</t>
  </si>
  <si>
    <t>237,27</t>
  </si>
  <si>
    <t>117,385</t>
  </si>
  <si>
    <t>OBSYP</t>
  </si>
  <si>
    <t>1,54</t>
  </si>
  <si>
    <t>SO.02 - Čerpací stanice</t>
  </si>
  <si>
    <t xml:space="preserve">    38 - Různé kompletní konstrukce</t>
  </si>
  <si>
    <t xml:space="preserve">    5 - Komunikace pozemní</t>
  </si>
  <si>
    <t>-1674599883</t>
  </si>
  <si>
    <t>-1557409357</t>
  </si>
  <si>
    <t>"Čerpání případných srážkových vod, nebo v případě zastižení HPV do přilehlé zeleně, vodoteče" 20*24</t>
  </si>
  <si>
    <t>1545201247</t>
  </si>
  <si>
    <t>"Výkopy ČS" 7,0 * 7,0 * (5,85-0,20) * 1,1</t>
  </si>
  <si>
    <t>"Výkop AŠ" 3,0 * 3,0 * (2,5 - 0,2) * 1,1</t>
  </si>
  <si>
    <t>"výkop pro SŠ3"  3,2 * 3,7 * (2,3 - 0,2) * 1,1</t>
  </si>
  <si>
    <t>-1358123482</t>
  </si>
  <si>
    <t>-680842135</t>
  </si>
  <si>
    <t>1132576612</t>
  </si>
  <si>
    <t>4 * 6,0</t>
  </si>
  <si>
    <t>657418541</t>
  </si>
  <si>
    <t>Hrana výkopu * průměrná hloubka výkopu</t>
  </si>
  <si>
    <t>"Výkop AŠ" 4* 3,0 * 2,5</t>
  </si>
  <si>
    <t>"výkop pro SŠ3"  (2*3,2 + 2*3,7) * 2,3</t>
  </si>
  <si>
    <t>-1603140980</t>
  </si>
  <si>
    <t>153191112-X1</t>
  </si>
  <si>
    <t>Zřízení systémového rohového kluznicového pažení</t>
  </si>
  <si>
    <t>-410281510</t>
  </si>
  <si>
    <t>Hrana výkopu jámy * hloubka výkopu</t>
  </si>
  <si>
    <t>"Výkopy ČS" 4 * 7,0 * 5,85</t>
  </si>
  <si>
    <t>153191112-X2</t>
  </si>
  <si>
    <t>Dílenská dokumentace na systémové pažení vč. vypracování statického posouzení</t>
  </si>
  <si>
    <t>-142990862</t>
  </si>
  <si>
    <t>153191222</t>
  </si>
  <si>
    <t>Odstranění variabilního pažení výkopu ocelovým ohlubňovým rámem se štětovnicemi plochy přes 30 m2</t>
  </si>
  <si>
    <t>-169700706</t>
  </si>
  <si>
    <t>https://podminky.urs.cz/item/CS_URS_2022_01/153191222</t>
  </si>
  <si>
    <t>273062746</t>
  </si>
  <si>
    <t>"přesun výkopku na mezideponii" JAMA</t>
  </si>
  <si>
    <t>-1249960747</t>
  </si>
  <si>
    <t>JAMA - ZASYP</t>
  </si>
  <si>
    <t>-94566157</t>
  </si>
  <si>
    <t>"nakládání výkopku z mezideponie" (JAMA) * 0,3</t>
  </si>
  <si>
    <t>-1321003217</t>
  </si>
  <si>
    <t>"nakládání výkopku z mezideponie" (JAMA) * 0,7</t>
  </si>
  <si>
    <t>-207232835</t>
  </si>
  <si>
    <t>998710455</t>
  </si>
  <si>
    <t>-1048290468</t>
  </si>
  <si>
    <t>- "objem podzemní části ČS" 4,6*4,6*5,0</t>
  </si>
  <si>
    <t>- "vyrovnávací štěrková z hrubého kameniva" 7,128</t>
  </si>
  <si>
    <t>- "ŽB desky" 4,457</t>
  </si>
  <si>
    <t>-1441084494</t>
  </si>
  <si>
    <t>175151101</t>
  </si>
  <si>
    <t>Obsypání potrubí strojně sypaninou bez prohození, uloženou do 3 m</t>
  </si>
  <si>
    <t>141101682</t>
  </si>
  <si>
    <t>https://podminky.urs.cz/item/CS_URS_2022_01/175151101</t>
  </si>
  <si>
    <t>Obsyp potrubí 300 mm nad záklenek * 1,1 (10% nadvýlom)</t>
  </si>
  <si>
    <t>Půdorysná plocha osypu mezi ČS a ŠS3 * (DN potrubí + obsyp nad záklenek) * 1,1 (10% rezerva)</t>
  </si>
  <si>
    <t>2,0 * (0,4+0,3) * 1,1</t>
  </si>
  <si>
    <t>58331351</t>
  </si>
  <si>
    <t>kamenivo těžené drobné frakce 0/4</t>
  </si>
  <si>
    <t>-1414505401</t>
  </si>
  <si>
    <t>Obsyp * 2,0 tun/m3</t>
  </si>
  <si>
    <t>OBSYP * 2,0</t>
  </si>
  <si>
    <t>571798657</t>
  </si>
  <si>
    <t>(4* 6,0) * 0,3 * 0,3</t>
  </si>
  <si>
    <t>-1836269815</t>
  </si>
  <si>
    <t>4* 6,0</t>
  </si>
  <si>
    <t>278381542</t>
  </si>
  <si>
    <t>Základ pod stroje z betonu do 5 m3 tř. C 20/25 složitosti II</t>
  </si>
  <si>
    <t>1191058705</t>
  </si>
  <si>
    <t>https://podminky.urs.cz/item/CS_URS_2022_01/278381542</t>
  </si>
  <si>
    <t>ŽB základ zdvihacího zařízení</t>
  </si>
  <si>
    <t>1,0 * 1,0 * 1,0</t>
  </si>
  <si>
    <t>278361822</t>
  </si>
  <si>
    <t>Výztuž základů pod stroje z betonářské oceli 10 505 složitosti II</t>
  </si>
  <si>
    <t>-435665231</t>
  </si>
  <si>
    <t>https://podminky.urs.cz/item/CS_URS_2022_01/278361822</t>
  </si>
  <si>
    <t>1,0 * 0,20</t>
  </si>
  <si>
    <t>380311752</t>
  </si>
  <si>
    <t>Kompletní konstrukce ČOV, nádrží, vodojemů nebo kanálů z betonu prostého tř. C 20/25 tl přes 150 do 300 mm</t>
  </si>
  <si>
    <t>1702221009</t>
  </si>
  <si>
    <t>https://podminky.urs.cz/item/CS_URS_2022_01/380311752</t>
  </si>
  <si>
    <t>Spádový beton v ČS - C20/25, XC3, XA2, XF3 - spádový beton</t>
  </si>
  <si>
    <t>0,2*4*4</t>
  </si>
  <si>
    <t>Dobetonávka dna šachty ŠS3 vč. vytvarování kynety po osazení stavidel</t>
  </si>
  <si>
    <t>3,14*1,5*1,5/4 * 0,5</t>
  </si>
  <si>
    <t>-707010677</t>
  </si>
  <si>
    <t xml:space="preserve">Konstrukce - vodostavební beton ČS tl. 300 - C30/37-XC4, XA2 </t>
  </si>
  <si>
    <t>"dno" 4,6 * 4,6 * 0,3</t>
  </si>
  <si>
    <t>"4 x stěna" 4,3 * 4,75 * 0,3</t>
  </si>
  <si>
    <t xml:space="preserve">Vodostavební beton ČOV tl. 250 - C30/37-XC4, XA2 </t>
  </si>
  <si>
    <t>"stropní deska" 4,6 * 4,6 * 0,25</t>
  </si>
  <si>
    <t>-403561714</t>
  </si>
  <si>
    <t>Bednění ČS - vnější</t>
  </si>
  <si>
    <t>5,3 * 4,6 * 4</t>
  </si>
  <si>
    <t>Bednění vnitřní - vnitřní</t>
  </si>
  <si>
    <t>4,75 * 4,0 * 4</t>
  </si>
  <si>
    <t>4,0 * 4,0 + (4*1,0 + 4*0,75 + (2*0,75 + 2*1,3)) * 0,25</t>
  </si>
  <si>
    <t>-1752663580</t>
  </si>
  <si>
    <t>380356241</t>
  </si>
  <si>
    <t>Bednění kompletních konstrukcí ČOV, nádrží nebo vodojemů neomítaných ploch zaoblených zřízení</t>
  </si>
  <si>
    <t>-1136856171</t>
  </si>
  <si>
    <t>https://podminky.urs.cz/item/CS_URS_2022_01/380356241</t>
  </si>
  <si>
    <t>380356242</t>
  </si>
  <si>
    <t>Bednění kompletních konstrukcí ČOV, nádrží nebo vodojemů neomítaných ploch zaoblených odstranění</t>
  </si>
  <si>
    <t>-305854415</t>
  </si>
  <si>
    <t>https://podminky.urs.cz/item/CS_URS_2022_01/380356242</t>
  </si>
  <si>
    <t>-527045444</t>
  </si>
  <si>
    <t>(30,2 + 45,4 + 1143,5) / 1000</t>
  </si>
  <si>
    <t>1145585510</t>
  </si>
  <si>
    <t>(142,3 + 2133,0) / 1000</t>
  </si>
  <si>
    <t>38-ŠS3-K001</t>
  </si>
  <si>
    <t>Nerezové deskové stavítko DN 400 na přítoku do ČS, vč. ovládací soupravy a betonového mezikusu pro montáž vřetenového šoupátka v kruhové šachtě DN1500,vč. vrtaného prostupu v zákrytové desce pro ovládací vřeteno, vč. dopravy a osazení v šachtě ŠS3</t>
  </si>
  <si>
    <t>2066278087</t>
  </si>
  <si>
    <t>38-ŠS3-K002</t>
  </si>
  <si>
    <t>Nerezové deskové stavítko DN 300 na servisním obtoku ČS, vč. ovládací soupravy a betonového mezikusu pro montáž vřetenového šoupátka v kruhové šachtě DN 1500, vč. vrtaného prostupu v zákrytové desce pro ovládací vřeten vč. dopravy a osazení v šachtě ŠS3</t>
  </si>
  <si>
    <t>-1192538097</t>
  </si>
  <si>
    <t>38-AŠ-K001</t>
  </si>
  <si>
    <t>Pravoúhlá ŽB prefa nádrž - vnitřní rozměr 2180 / 2680 mm - výška 2380 mm tl. stěny 140mm,síla dna 140mm, vč. zákrytové desky tl. 250 mm se čtvercovým prostupem 750/750 mm, vč. stupadel, vč. dopravy a osazení na připravenou základovou desku</t>
  </si>
  <si>
    <t>812102033</t>
  </si>
  <si>
    <t>1374226323</t>
  </si>
  <si>
    <t>"Výkopy ČS" 7,0 * 7,0 * 0,1</t>
  </si>
  <si>
    <t>"Výkop AŠ" 3,0 * 3,0 * 0,1</t>
  </si>
  <si>
    <t>"výkop pro SŠ3"  3,2 * 3,7 * 0,1</t>
  </si>
  <si>
    <t>"základ pro jeřábek" 1,2 * 1,2 * 0,1</t>
  </si>
  <si>
    <t>"rozdělovací šachta ŠS3" 2,4 * 2,4 * 0,1</t>
  </si>
  <si>
    <t>451572111</t>
  </si>
  <si>
    <t>Lože pod potrubí otevřený výkop z kameniva drobného těženého</t>
  </si>
  <si>
    <t>1504805605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</si>
  <si>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</si>
  <si>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Lože pod potrubí mocnosti 0,1 m * 1,1 (10% nadvýlom)</t>
  </si>
  <si>
    <t>Půdorysná plocha osypu mezi ČS a ŠS3  * mocnost lože 0,1 m * 1,1 (10% rezerva)</t>
  </si>
  <si>
    <t>2,0 * 0,1 * 1,1</t>
  </si>
  <si>
    <t>LOZE</t>
  </si>
  <si>
    <t>-317058891</t>
  </si>
  <si>
    <t>Podkladní deska pod ČS</t>
  </si>
  <si>
    <t>4,8 * 4,8 * 0,15</t>
  </si>
  <si>
    <t>Podkladní deska pod AŠ</t>
  </si>
  <si>
    <t>2,3 * 2,9 * 0,15</t>
  </si>
  <si>
    <t>Podkladní deska pod rozdělovací šachtu ŠS3</t>
  </si>
  <si>
    <t>2,0 * 2,0 * 0,1</t>
  </si>
  <si>
    <t>622150754</t>
  </si>
  <si>
    <t>4 * 4,8 * 0,15</t>
  </si>
  <si>
    <t>(2*2,3 + 2*2,9) * 0,15</t>
  </si>
  <si>
    <t>4* 2,0 * 0,1</t>
  </si>
  <si>
    <t>1485824795</t>
  </si>
  <si>
    <t>4,857 * 0,12</t>
  </si>
  <si>
    <t>Komunikace pozemní</t>
  </si>
  <si>
    <t>451317777</t>
  </si>
  <si>
    <t>Podklad nebo lože pod dlažbu vodorovný nebo do sklonu 1:5 z betonu prostého tl přes 50 do 100 mm</t>
  </si>
  <si>
    <t>1472392568</t>
  </si>
  <si>
    <t>https://podminky.urs.cz/item/CS_URS_2022_01/451317777</t>
  </si>
  <si>
    <t>Zádlažba kolem poklopů v nezp. terénu, šachta ŠS3</t>
  </si>
  <si>
    <t>2,0 * 2,0</t>
  </si>
  <si>
    <t>591141111</t>
  </si>
  <si>
    <t>Kladení dlažby z kostek velkých z kamene na MC tl 50 mm</t>
  </si>
  <si>
    <t>1422922566</t>
  </si>
  <si>
    <t>https://podminky.urs.cz/item/CS_URS_2022_01/591141111</t>
  </si>
  <si>
    <t>58381008</t>
  </si>
  <si>
    <t>kostka štípaná dlažební žula velká 15/17</t>
  </si>
  <si>
    <t>-1275243701</t>
  </si>
  <si>
    <t>3,96039603960396*1,01 'Přepočtené koeficientem množství</t>
  </si>
  <si>
    <t>452112111</t>
  </si>
  <si>
    <t>Osazení betonových prstenců nebo rámů v do 100 mm</t>
  </si>
  <si>
    <t>-936381847</t>
  </si>
  <si>
    <t>https://podminky.urs.cz/item/CS_URS_2022_01/452112111</t>
  </si>
  <si>
    <t xml:space="preserve">Poznámka k souboru cen:_x000D_
1. V cenách nejsou započteny náklady na dodávku betonových výrobků; tyto se oceňují ve specifikaci. </t>
  </si>
  <si>
    <t>ŠS3</t>
  </si>
  <si>
    <t>59224187</t>
  </si>
  <si>
    <t>prstenec šachtový vyrovnávací betonový 625x120x100mm</t>
  </si>
  <si>
    <t>-529269332</t>
  </si>
  <si>
    <t>871390310</t>
  </si>
  <si>
    <t>Montáž kanalizačního potrubí hladkého plnostěnného SN 10 z polypropylenu DN 400</t>
  </si>
  <si>
    <t>-137519832</t>
  </si>
  <si>
    <t>https://podminky.urs.cz/item/CS_URS_2022_01/871390310</t>
  </si>
  <si>
    <t>Potrubí mezi ČS a ŠS3</t>
  </si>
  <si>
    <t>1,5</t>
  </si>
  <si>
    <t>28617007</t>
  </si>
  <si>
    <t>trubka kanalizační PP plnostěnná třívrstvá DN 400x1000mm SN10</t>
  </si>
  <si>
    <t>-542691849</t>
  </si>
  <si>
    <t>1,5*1,015 'Přepočtené koeficientem množství</t>
  </si>
  <si>
    <t>894414111</t>
  </si>
  <si>
    <t>Osazení betonových nebo železobetonových dílců pro šachty skruží základových (dno)</t>
  </si>
  <si>
    <t>965232962</t>
  </si>
  <si>
    <t>https://podminky.urs.cz/item/CS_URS_2022_01/894414111</t>
  </si>
  <si>
    <t xml:space="preserve">Poznámka k souboru cen:_x000D_
1. V cenách nejsou započteny náklady na dodání železobetonových dílců; dodání těchto dílců se oceňuje ve specifikaci. </t>
  </si>
  <si>
    <t>59224439-X1</t>
  </si>
  <si>
    <t>nádrž DN1500 o výšce 1,635m s převýšenými otvory přítoku a odtoku ode dna pro vytvarování kynety a zabetonování stavidel</t>
  </si>
  <si>
    <t>-1132771437</t>
  </si>
  <si>
    <t>59224342</t>
  </si>
  <si>
    <t>těsnění elastomerové pro spojení šachetních dílů DN 1500</t>
  </si>
  <si>
    <t>-902237881</t>
  </si>
  <si>
    <t>894414211</t>
  </si>
  <si>
    <t>Osazení betonových nebo železobetonových dílců pro šachty desek zákrytových</t>
  </si>
  <si>
    <t>1236664531</t>
  </si>
  <si>
    <t>https://podminky.urs.cz/item/CS_URS_2022_01/894414211</t>
  </si>
  <si>
    <t>59224434</t>
  </si>
  <si>
    <t>deska betonová zákrytová šachty DN 1500 kanalizační 180/62,5x16,5cm</t>
  </si>
  <si>
    <t>1201406482</t>
  </si>
  <si>
    <t>899104112</t>
  </si>
  <si>
    <t>Osazení poklopů litinových nebo ocelových včetně rámů pro třídu zatížení D400, E600</t>
  </si>
  <si>
    <t>1954371802</t>
  </si>
  <si>
    <t>https://podminky.urs.cz/item/CS_URS_2022_01/899104112</t>
  </si>
  <si>
    <t>55241014</t>
  </si>
  <si>
    <t>poklop šachtový třída D400, kruhový rám 785, vstup 600mm, bez ventilace</t>
  </si>
  <si>
    <t>1169071399</t>
  </si>
  <si>
    <t>-109694977</t>
  </si>
  <si>
    <t>Nerezové poklopy ve stropní desce ČS</t>
  </si>
  <si>
    <t>Nerezové poklopy ve stropní desce AŠ</t>
  </si>
  <si>
    <t>8991-M002</t>
  </si>
  <si>
    <t>Poklop 750x750 - nerez - vč. rámu, slžičkový protiskuz plech tl. 5 mm</t>
  </si>
  <si>
    <t>1748969330</t>
  </si>
  <si>
    <t>Poznámka k položce:_x000D_
UZAMYKATELNÝ POKLOP S VISACÍM ZAMKEM</t>
  </si>
  <si>
    <t>8991-M003</t>
  </si>
  <si>
    <t>Poklop 1000x1000 - nerez - vč. rámu, slžičkový protiskuz plech tl. 5 mm</t>
  </si>
  <si>
    <t>-1437416101</t>
  </si>
  <si>
    <t>8991-M004</t>
  </si>
  <si>
    <t>Poklop 1300x750 - nerez - vč. rámu, slžičkový protiskuz plech tl. 5 mm</t>
  </si>
  <si>
    <t>-1680476033</t>
  </si>
  <si>
    <t>899401112-X1</t>
  </si>
  <si>
    <t>Osazení poklopů litinových šoupátkových, osazené do zákrytové desky šachty ŠS3</t>
  </si>
  <si>
    <t>375389361</t>
  </si>
  <si>
    <t>Poklopy pro ovládání deskových stavítek v ŠS3</t>
  </si>
  <si>
    <t>42291352-X1</t>
  </si>
  <si>
    <t>poklop litinový šoupátkový pro zemní soupravy osazení do betonové zákrytové desky</t>
  </si>
  <si>
    <t>-697179240</t>
  </si>
  <si>
    <t>1110041204</t>
  </si>
  <si>
    <t>18,4</t>
  </si>
  <si>
    <t>977151123</t>
  </si>
  <si>
    <t>Jádrové vrty diamantovými korunkami do stavebních materiálů D přes 130 do 150 mm</t>
  </si>
  <si>
    <t>928793335</t>
  </si>
  <si>
    <t>https://podminky.urs.cz/item/CS_URS_2022_01/977151123</t>
  </si>
  <si>
    <t>Prostupy dl.300 mm ČS</t>
  </si>
  <si>
    <t>3*0,3</t>
  </si>
  <si>
    <t>Prostupy dl.140 mm AŠ</t>
  </si>
  <si>
    <t>5*0,14</t>
  </si>
  <si>
    <t>977151129</t>
  </si>
  <si>
    <t>Jádrové vrty diamantovými korunkami do stavebních materiálů D přes 300 do 350 mm</t>
  </si>
  <si>
    <t>-2040568118</t>
  </si>
  <si>
    <t>https://podminky.urs.cz/item/CS_URS_2022_01/977151129</t>
  </si>
  <si>
    <t>1*0,3</t>
  </si>
  <si>
    <t>977151132</t>
  </si>
  <si>
    <t>Jádrové vrty diamantovými korunkami do stavebních materiálů D přes 400 do 450 mm</t>
  </si>
  <si>
    <t>1597808760</t>
  </si>
  <si>
    <t>https://podminky.urs.cz/item/CS_URS_2022_01/977151132</t>
  </si>
  <si>
    <t>977-K001</t>
  </si>
  <si>
    <t>utěsnění gravitačního potrubí u prostupů ČS studniční pěnou se zatěsněním cementovou těsnící maltou v hloubce min. 30 mm od obou stran stěny prostupu</t>
  </si>
  <si>
    <t>14900240</t>
  </si>
  <si>
    <t>977-K002</t>
  </si>
  <si>
    <t>utěsnění potrubí tlakových rozvodů u prostupů ČS/AŠ systémovým segmentovým těsněním s antikorozní ochranou</t>
  </si>
  <si>
    <t>-9921874</t>
  </si>
  <si>
    <t>977-K003</t>
  </si>
  <si>
    <t>utěsnění rozvodů elektroinstalace u prostupů ČS/AŠ systémovým přítlačným prostupovým těsněním s antikorozní ochranou</t>
  </si>
  <si>
    <t>-1816795138</t>
  </si>
  <si>
    <t>-1557463873</t>
  </si>
  <si>
    <t>0,35</t>
  </si>
  <si>
    <t>0,75</t>
  </si>
  <si>
    <t>SO.03 - Retenční nádrž</t>
  </si>
  <si>
    <t xml:space="preserve">    9 - Ostatní konstrukce a práce, bourání</t>
  </si>
  <si>
    <t xml:space="preserve">    783 - Dokončovací práce - nátěry</t>
  </si>
  <si>
    <t xml:space="preserve">    789 - Povrchové úpravy ocelových konstrukcí a technologických zařízení</t>
  </si>
  <si>
    <t>987057908</t>
  </si>
  <si>
    <t>"Výkop pro základovbou patku pro jeřábek " 1,0 * 1,0 * (1,2-0,20) * 1,1</t>
  </si>
  <si>
    <t>-1832836986</t>
  </si>
  <si>
    <t>2084152788</t>
  </si>
  <si>
    <t>JAMA- ZASYP</t>
  </si>
  <si>
    <t>-1344197470</t>
  </si>
  <si>
    <t>"nakládání výkopku z mezideponie" (JAMA)</t>
  </si>
  <si>
    <t>-333991586</t>
  </si>
  <si>
    <t>-1435248613</t>
  </si>
  <si>
    <t>-586113780</t>
  </si>
  <si>
    <t>Zpětný jámy = objem jámy - objem podzemních konstrukcí</t>
  </si>
  <si>
    <t>- "objem základové patky jeřábku" 0,5*0,5*1,0</t>
  </si>
  <si>
    <t>- "vyrovnávací štěrková z hrubého kameniva" 1,0*1,0*0,1</t>
  </si>
  <si>
    <t>679742949</t>
  </si>
  <si>
    <t>Podklad z drceného kameniva pod betonový základ zdvihacího zařízení</t>
  </si>
  <si>
    <t>1,0 * 1,0 * 0,1</t>
  </si>
  <si>
    <t>-612615430</t>
  </si>
  <si>
    <t>0,25 * 0,20</t>
  </si>
  <si>
    <t>-244873783</t>
  </si>
  <si>
    <t>0,5 * 0,5 * 1,0</t>
  </si>
  <si>
    <t>380321552</t>
  </si>
  <si>
    <t>Kompletní konstrukce ČOV, nádrží, vodojemů, žlabů nebo kanálů ze ŽB tř. C 20/25 tl přes 150 do 300 mm</t>
  </si>
  <si>
    <t>1795003362</t>
  </si>
  <si>
    <t>https://podminky.urs.cz/item/CS_URS_2022_01/380321552</t>
  </si>
  <si>
    <t>Spádový beton v RN - C20/25, XC3, XA2, XF3 - spádový beton</t>
  </si>
  <si>
    <t>6,1*5,1*0,125</t>
  </si>
  <si>
    <t>1677862169</t>
  </si>
  <si>
    <t>Bednění pro kalovou jímku</t>
  </si>
  <si>
    <t>0,8 * 1,0 * 0,1</t>
  </si>
  <si>
    <t>-352255255</t>
  </si>
  <si>
    <t>3,889 * 0,12</t>
  </si>
  <si>
    <t>38-RN-K002</t>
  </si>
  <si>
    <t>Nové zábradlí z oceli - shodné se stávajícím (doplnění polí)</t>
  </si>
  <si>
    <t>874290936</t>
  </si>
  <si>
    <t>Doplnění 2 polí (celkem bude potřeba cca 12,4 m ocelové trubky DN32 svařené dle potřeby)</t>
  </si>
  <si>
    <t>38-RN-K003</t>
  </si>
  <si>
    <t>Posun stávajícího zábradlí do nové pozice včetně ukotvení</t>
  </si>
  <si>
    <t>-328074574</t>
  </si>
  <si>
    <t>Odříznutí 2 polí a posun do nové pozice</t>
  </si>
  <si>
    <t>Ostatní konstrukce a práce, bourání</t>
  </si>
  <si>
    <t>985131111</t>
  </si>
  <si>
    <t>Očištění ploch stěn, rubu kleneb a podlah tlakovou vodou</t>
  </si>
  <si>
    <t>-808578051</t>
  </si>
  <si>
    <t>https://podminky.urs.cz/item/CS_URS_2022_01/985131111</t>
  </si>
  <si>
    <t>oplach stěn a dna RN</t>
  </si>
  <si>
    <t>2*29,5+(5,1*4,68)+5,1*4</t>
  </si>
  <si>
    <t>985131211</t>
  </si>
  <si>
    <t>Očištění ploch stěn, rubu kleneb a podlah sušeným křemičitým pískem</t>
  </si>
  <si>
    <t>-1222653098</t>
  </si>
  <si>
    <t>https://podminky.urs.cz/item/CS_URS_2022_01/985131211</t>
  </si>
  <si>
    <t>otryskání stěn a dna RN</t>
  </si>
  <si>
    <t>otryskání zábradlí, délka * obvod trubek * počet</t>
  </si>
  <si>
    <t>5,3 * (3,14*0,04) * 4 + 8,4 * (3,14*0,04) * 4 + 1,1 * (3,14*0,04) * 20</t>
  </si>
  <si>
    <t>985131311</t>
  </si>
  <si>
    <t>Ruční dočištění ploch stěn, rubu kleneb a podlah ocelových kartáči</t>
  </si>
  <si>
    <t>1372040040</t>
  </si>
  <si>
    <t>https://podminky.urs.cz/item/CS_URS_2022_01/985131311</t>
  </si>
  <si>
    <t>985-K001</t>
  </si>
  <si>
    <t>Plátování, vyvařování, vysprávka trhlin a zavaření děr, sanace ocelové konstrukce retenční nádrže</t>
  </si>
  <si>
    <t>842375946</t>
  </si>
  <si>
    <t>985-K002</t>
  </si>
  <si>
    <t>Odstranění stávajícího vnitřního vystrojení, vč. odvozu a likvidace</t>
  </si>
  <si>
    <t>554135320</t>
  </si>
  <si>
    <t>985-K003</t>
  </si>
  <si>
    <t>Zřízení prostupu v ocelové konstrukci RN, vč. utěsnění prostupu po protažení potrubí, potrubí DN 300, prostup průměr 350 mm</t>
  </si>
  <si>
    <t>1279875377</t>
  </si>
  <si>
    <t>"přítok DN300 (vrtání DN350)" 1</t>
  </si>
  <si>
    <t>"odtok DN300 (vrtání DN350)" 1</t>
  </si>
  <si>
    <t>985-K004</t>
  </si>
  <si>
    <t>Zřízení prostupu v ocelové konstrukci RN, vč. utěsnění prostupu po protažení potrubí, potrubí D90, prostup průměr 150 mm</t>
  </si>
  <si>
    <t>-1288712180</t>
  </si>
  <si>
    <t>"výtlak PE d90 (vrtání DN150)" 1</t>
  </si>
  <si>
    <t>985-K005</t>
  </si>
  <si>
    <t>Zřízení prostupu v ocelové konstrukci RN, vč. utěsnění prostupu po protažení potrubí, potrubí D40, prostup průměr 80 mm</t>
  </si>
  <si>
    <t>-359249095</t>
  </si>
  <si>
    <t>"vzduchové potrubí PE d40 (DN80)" 1</t>
  </si>
  <si>
    <t>985-K006</t>
  </si>
  <si>
    <t>Zřízení prostupu v ocelové konstrukci RN, vč. utěsnění prostupu po protažení potrubí, kabely, prostup průměr 40 mm</t>
  </si>
  <si>
    <t>-431202615</t>
  </si>
  <si>
    <t>"elektro silové + MaR sondy (DN40)" 2</t>
  </si>
  <si>
    <t>-10791800</t>
  </si>
  <si>
    <t>783</t>
  </si>
  <si>
    <t>Dokončovací práce - nátěry</t>
  </si>
  <si>
    <t>783434201-X1</t>
  </si>
  <si>
    <t>Základní antikorozní jednonásobný epoxidový nátěr OC konstrukcí, vč. dodávky a aplikace</t>
  </si>
  <si>
    <t>364635262</t>
  </si>
  <si>
    <t>otryskání zábradlí, délka * obvod trubek * počet * 2 vrstvy</t>
  </si>
  <si>
    <t>(5,3 * (3,14*0,04) * 4 + 8,4 * (3,14*0,04) * 4 + 1,1 * (3,14*0,04) * 20) * 2</t>
  </si>
  <si>
    <t>783434201-X2</t>
  </si>
  <si>
    <t>Sanační nátěr ve 3 vrstvách pro RN střídání odstínu černá-&gt;červená-&gt;černá, vč. dodávky a aplikace</t>
  </si>
  <si>
    <t>884553960</t>
  </si>
  <si>
    <t>Poznámka k položce:_x000D_
dvoukomponentní nátěr s nízkým obsahem rozpouštědel, na bázi epoxidu s minerálními plnivy</t>
  </si>
  <si>
    <t>plocha stěn a dna RN * 3 vrstvy</t>
  </si>
  <si>
    <t>(2*29,5+(5,1*4,68)+5,1*4) * 3</t>
  </si>
  <si>
    <t>789</t>
  </si>
  <si>
    <t>Povrchové úpravy ocelových konstrukcí a technologických zařízení</t>
  </si>
  <si>
    <t>789222522</t>
  </si>
  <si>
    <t>Otryskání abrazivem ze strusky ocelových kcí třídy II stupeň zarezavění B stupeň přípravy Sa 2 1/2</t>
  </si>
  <si>
    <t>149491682</t>
  </si>
  <si>
    <t>https://podminky.urs.cz/item/CS_URS_2022_01/789222522</t>
  </si>
  <si>
    <t>186,184</t>
  </si>
  <si>
    <t>347,94</t>
  </si>
  <si>
    <t>91,947</t>
  </si>
  <si>
    <t>27,044</t>
  </si>
  <si>
    <t>67,193</t>
  </si>
  <si>
    <t>SO.04 - Kanalizační síť v areálu ČOV</t>
  </si>
  <si>
    <t>132254203</t>
  </si>
  <si>
    <t>Hloubení zapažených rýh š do 2000 mm v hornině třídy těžitelnosti I skupiny 3 objem do 100 m3</t>
  </si>
  <si>
    <t>153970626</t>
  </si>
  <si>
    <t>https://podminky.urs.cz/item/CS_URS_2022_01/132254203</t>
  </si>
  <si>
    <t>Délka * šířka výkopu * (průměrná hloubka výkopu - průměrná skladba povrchu) * 1,1 (10% nadvýlom) * % dle geologie</t>
  </si>
  <si>
    <t>"prázdnění RN (výtlak do AŠ)" 4,8 * 1,1 * (1,5-0,2) * 1,1</t>
  </si>
  <si>
    <t>"výtlak na ČOV" 25,0 * 1,1 * (1,6-0,2) * 1,1</t>
  </si>
  <si>
    <t>"servisní obtok ČS" 15,5 * 1,1 * (2,1-0,2) * 1,1</t>
  </si>
  <si>
    <t>"plnění RN" 8,7 * 1,1 * (1,7-0,2) * 1,1</t>
  </si>
  <si>
    <t>"odtok z ČOV" 12,3 * 1,1 * (1,8-0,2) * 1,1</t>
  </si>
  <si>
    <t>"obtok ČOV (havarijní obtok)" 10,4 * 1,1 * (1,6-0,2) * 1,1</t>
  </si>
  <si>
    <t>"provizorní obtok" 13,9 * 1,1 * (1,5-0,2) * 1,1</t>
  </si>
  <si>
    <t>"přítok" 9,9 * 1,1 * (2,0-0,2) * 1,1</t>
  </si>
  <si>
    <t>RYHY * 0,5</t>
  </si>
  <si>
    <t>132354203</t>
  </si>
  <si>
    <t>Hloubení zapažených rýh š do 2000 mm v hornině třídy těžitelnosti II skupiny 4 objem do 100 m3</t>
  </si>
  <si>
    <t>-78443878</t>
  </si>
  <si>
    <t>https://podminky.urs.cz/item/CS_URS_2022_01/132354203</t>
  </si>
  <si>
    <t>151101101</t>
  </si>
  <si>
    <t>Zřízení příložného pažení a rozepření stěn rýh hl do 2 m</t>
  </si>
  <si>
    <t>624783594</t>
  </si>
  <si>
    <t>https://podminky.urs.cz/item/CS_URS_2022_01/151101101</t>
  </si>
  <si>
    <t>Délka * hloubka výkopu * 2</t>
  </si>
  <si>
    <t>"prázdnění RN (výtlak do AŠ)" 4,8 * 1,5 * 2</t>
  </si>
  <si>
    <t>"výtlak na ČOV" 25,0 *1,6 * 2</t>
  </si>
  <si>
    <t>"servisní obtok ČS" 15,5 * 2,1 * 2</t>
  </si>
  <si>
    <t>"plnění RN" 8,7 * 1,7 * 2</t>
  </si>
  <si>
    <t>"odtok z ČOV" 12,3 * 1,8 * 2</t>
  </si>
  <si>
    <t>"obtok ČOV (havarijní obtok)" 10,4 * 1,6 * 2</t>
  </si>
  <si>
    <t>"provizorní obtok" 13,9 * 1,5 * 2</t>
  </si>
  <si>
    <t>"přítok" 9,9 * 2,0 * 2</t>
  </si>
  <si>
    <t>151101111</t>
  </si>
  <si>
    <t>Odstranění příložného pažení a rozepření stěn rýh hl do 2 m</t>
  </si>
  <si>
    <t>1582602451</t>
  </si>
  <si>
    <t>https://podminky.urs.cz/item/CS_URS_2022_01/151101111</t>
  </si>
  <si>
    <t>-537204265</t>
  </si>
  <si>
    <t>"přesun výkopku na mezideponii" RYHY</t>
  </si>
  <si>
    <t>-1094786857</t>
  </si>
  <si>
    <t>ZASYP + LOZE + OBSYP</t>
  </si>
  <si>
    <t>-1981473696</t>
  </si>
  <si>
    <t>"nakládání výkopku z mezideponie" RYHY</t>
  </si>
  <si>
    <t>-923981678</t>
  </si>
  <si>
    <t>-610715576</t>
  </si>
  <si>
    <t>574407754</t>
  </si>
  <si>
    <t>Zpětný jámy = objem rýh - (obsyp + lože)</t>
  </si>
  <si>
    <t>RYHY - (OBSYP+LOZE)</t>
  </si>
  <si>
    <t>-1632307025</t>
  </si>
  <si>
    <t>"prázdnění RN (výtlak do AŠ)" 4,8 * 1,1 * (0,3+0,09) * 1,1</t>
  </si>
  <si>
    <t>"výtlak na ČOV" 25,0 * 1,1 * (0,3+0,11) * 1,1</t>
  </si>
  <si>
    <t>"servisní obtok ČS" 15,5 * 1,1 * (0,3+0,3) * 1,1</t>
  </si>
  <si>
    <t>"plnění RN" 8,7 * 1,1 * (0,3+0,3) * 1,1</t>
  </si>
  <si>
    <t>"odtok z ČOV" 12,3 * 1,1 * (0,3+0,3) * 1,1</t>
  </si>
  <si>
    <t>"obtok ČOV (havarijní obtok)" 10,4 * 1,1 * (0,3+0,3) * 1,1</t>
  </si>
  <si>
    <t>"provizorní obtok" 13,9 * 1,1 * (0,3+0,3) * 1,1</t>
  </si>
  <si>
    <t>"přítok" 9,9 * 1,1 * (0,4+0,3) * 1,1</t>
  </si>
  <si>
    <t>-523590571</t>
  </si>
  <si>
    <t>988176840</t>
  </si>
  <si>
    <t>Dobetonávka prostoru kolem Parshalova žlabu v měrném objektu - C20/25, XC3, XA2, XF3</t>
  </si>
  <si>
    <t>3,14 * 1,0 * 1,0 / 4 * (0,13+0,5)</t>
  </si>
  <si>
    <t>SO04-K003</t>
  </si>
  <si>
    <t>Parshallův žlab - P3 - montáž</t>
  </si>
  <si>
    <t>429107047</t>
  </si>
  <si>
    <t>SO04-M001</t>
  </si>
  <si>
    <t>Plastová výstelka -  Parshallův žlab - P3</t>
  </si>
  <si>
    <t>1135004864</t>
  </si>
  <si>
    <t>1653575067</t>
  </si>
  <si>
    <t>Vyrovnávací vrstva ze zhutněného štěrku pod ŽB základové desky pro uložení šachet, tl. 100 mm</t>
  </si>
  <si>
    <t>6 * (2,0*2,0) * 0,1</t>
  </si>
  <si>
    <t>-651346824</t>
  </si>
  <si>
    <t>Podkladní desky pro uložení šachet, tl. 100 mm</t>
  </si>
  <si>
    <t>6 * (1,3*1,3) * 0,1</t>
  </si>
  <si>
    <t>1984564888</t>
  </si>
  <si>
    <t>6 * (4 * 1,3) * 0,10</t>
  </si>
  <si>
    <t>-2069762471</t>
  </si>
  <si>
    <t>1,014 * 0,12</t>
  </si>
  <si>
    <t>652388575</t>
  </si>
  <si>
    <t>"prázdnění RN (výtlak do AŠ)" 4,8 * 1,1 * 0,1 * 1,1</t>
  </si>
  <si>
    <t>"výtlak na ČOV" 25,0 * 1,1 * 0,1 * 1,1</t>
  </si>
  <si>
    <t>"servisní obtok ČS" 15,5 * 1,1 * 0,1 * 1,1</t>
  </si>
  <si>
    <t>"plnění RN" 8,7 * 1,1 * 0,1 * 1,1</t>
  </si>
  <si>
    <t>"odtok z ČOV" 12,3 * 1,1 * 1,1 * 1,1</t>
  </si>
  <si>
    <t>"obtok ČOV (havarijní obtok)" 10,4 * 1,1 * 0,1 * 1,1</t>
  </si>
  <si>
    <t>"provizorní obtok" 13,9 * 1,1 * 0,1 * 1,1</t>
  </si>
  <si>
    <t>"přítok" 9,9 * 1,1 * 0,1 * 1,1</t>
  </si>
  <si>
    <t>452313141</t>
  </si>
  <si>
    <t>Podkladní bloky z betonu prostého tř. C 16/20 otevřený výkop</t>
  </si>
  <si>
    <t>1247458335</t>
  </si>
  <si>
    <t>https://podminky.urs.cz/item/CS_URS_2022_01/452313141</t>
  </si>
  <si>
    <t xml:space="preserve">Poznámka k souboru cen:_x000D_
1. Ceny -1131 až -1181 a -1192 lze použít i pro ochrannou vrstvu pod železobetonové konstrukce. 2. Ceny -2131 až -2181 a -2192 jsou určeny pro jakékoliv úkosy sedel. </t>
  </si>
  <si>
    <t>Podkladní bloky pod tvarovky na PE potrubí, bloky 0,3*0,3*0,15m</t>
  </si>
  <si>
    <t>(1+2+1)*0,3*0,3*0,15</t>
  </si>
  <si>
    <t>452353101</t>
  </si>
  <si>
    <t>Bednění podkladních bloků otevřený výkop</t>
  </si>
  <si>
    <t>-232959057</t>
  </si>
  <si>
    <t>https://podminky.urs.cz/item/CS_URS_2022_01/452353101</t>
  </si>
  <si>
    <t xml:space="preserve">Podkladní bloky pod tvarovky na PE potrubí, 4 * stěna bloku 0,3 * 0,15 </t>
  </si>
  <si>
    <t>(1+2+1) *0,3*0,15*4</t>
  </si>
  <si>
    <t>871255301</t>
  </si>
  <si>
    <t>Montáž kanalizačního potrubí z PE SDR17 otevřený výkop svařovaných elektrotvarovkou D 90x5,4 mm</t>
  </si>
  <si>
    <t>312151880</t>
  </si>
  <si>
    <t>https://podminky.urs.cz/item/CS_URS_2022_01/871255301</t>
  </si>
  <si>
    <t>Délky dle technické zprávy a situace</t>
  </si>
  <si>
    <t>"prázdnění RN (výtlak do AŠ)" 4,8</t>
  </si>
  <si>
    <t>28613415</t>
  </si>
  <si>
    <t>potrubí kanalizační tlakové PE100 SDR17 návin se signalizační vrstvou 90x5,4mm</t>
  </si>
  <si>
    <t>204757391</t>
  </si>
  <si>
    <t>4,8*1,015 'Přepočtené koeficientem množství</t>
  </si>
  <si>
    <t>871265301</t>
  </si>
  <si>
    <t>Montáž kanalizačního potrubí z PE SDR17 otevřený výkop svařovaných elektrotvarovkou D 110x6,6 mm</t>
  </si>
  <si>
    <t>1145911981</t>
  </si>
  <si>
    <t>https://podminky.urs.cz/item/CS_URS_2022_01/871265301</t>
  </si>
  <si>
    <t>"výtlak na ČOV" 25,0 + "svislá část + rezerva" 2,5</t>
  </si>
  <si>
    <t>28613416</t>
  </si>
  <si>
    <t>potrubí kanalizační tlakové PE100 SDR17 návin se signalizační vrstvou 110x6,6mm</t>
  </si>
  <si>
    <t>-713527758</t>
  </si>
  <si>
    <t>27,5*1,015 'Přepočtené koeficientem množství</t>
  </si>
  <si>
    <t>28613-K001</t>
  </si>
  <si>
    <t>Napojení potrubí prázdnění RN (výtlak do AŠ) na technologii retenční nádrže a armaturní šachty</t>
  </si>
  <si>
    <t>-497198681</t>
  </si>
  <si>
    <t>28613-K002</t>
  </si>
  <si>
    <t>Napojení potrubí výtlaku na ČOV na technologii ČOV a armaturní šachty</t>
  </si>
  <si>
    <t>-1322796956</t>
  </si>
  <si>
    <t>892241111</t>
  </si>
  <si>
    <t>Tlaková zkouška vodou potrubí DN do 80</t>
  </si>
  <si>
    <t>-1662399521</t>
  </si>
  <si>
    <t>https://podminky.urs.cz/item/CS_URS_2022_01/892241111</t>
  </si>
  <si>
    <t>"délka potrubí PE d90" 4,8</t>
  </si>
  <si>
    <t>892271111</t>
  </si>
  <si>
    <t>Tlaková zkouška vodou potrubí DN 100 nebo 125</t>
  </si>
  <si>
    <t>-1483489776</t>
  </si>
  <si>
    <t>https://podminky.urs.cz/item/CS_URS_2022_01/892271111</t>
  </si>
  <si>
    <t>"délka potrubí PE d110" 27,5</t>
  </si>
  <si>
    <t>899721111</t>
  </si>
  <si>
    <t>Signalizační vodič DN do 150 mm na potrubí</t>
  </si>
  <si>
    <t>2020031644</t>
  </si>
  <si>
    <t>https://podminky.urs.cz/item/CS_URS_2022_01/899721111</t>
  </si>
  <si>
    <t>"celková délka potrubí PE d90 a d110 * 2 + rezerva" (4,8 + 27,5) * 2 + 5</t>
  </si>
  <si>
    <t>899722114</t>
  </si>
  <si>
    <t>Krytí potrubí z plastů výstražnou fólií z PVC 40 cm</t>
  </si>
  <si>
    <t>452533945</t>
  </si>
  <si>
    <t>https://podminky.urs.cz/item/CS_URS_2022_01/899722114</t>
  </si>
  <si>
    <t>"celková délka výkopu pro PE d90 a d110" 4,8 + 25</t>
  </si>
  <si>
    <t>871370310</t>
  </si>
  <si>
    <t>Montáž kanalizačního potrubí hladkého plnostěnného SN 10 z polypropylenu DN 300</t>
  </si>
  <si>
    <t>1413579103</t>
  </si>
  <si>
    <t>https://podminky.urs.cz/item/CS_URS_2022_01/871370310</t>
  </si>
  <si>
    <t>"servisní obtok ČS" 15,5</t>
  </si>
  <si>
    <t>"plnění RN" 8,7</t>
  </si>
  <si>
    <t>"odtok z ČOV" 12,3</t>
  </si>
  <si>
    <t>"obtok ČOV (havarijní obtok)" 10,4</t>
  </si>
  <si>
    <t>"provizorní obtok" 13,9</t>
  </si>
  <si>
    <t>28617006</t>
  </si>
  <si>
    <t>trubka kanalizační PP plnostěnná třívrstvá DN 300x1000mm SN10</t>
  </si>
  <si>
    <t>-1471578372</t>
  </si>
  <si>
    <t>60,8*1,015 'Přepočtené koeficientem množství</t>
  </si>
  <si>
    <t>877245201</t>
  </si>
  <si>
    <t>Montáž elektrospojek na kanalizačním potrubí z PE trub d 90</t>
  </si>
  <si>
    <t>-287907047</t>
  </si>
  <si>
    <t>https://podminky.urs.cz/item/CS_URS_2022_01/877245201</t>
  </si>
  <si>
    <t>28615974</t>
  </si>
  <si>
    <t>elektrospojka SDR11 PE 100 PN16 D 90mm</t>
  </si>
  <si>
    <t>-551722468</t>
  </si>
  <si>
    <t>877245212</t>
  </si>
  <si>
    <t>Montáž elektrokolen 90° na kanalizačním potrubí z PE trub d 90</t>
  </si>
  <si>
    <t>-260088428</t>
  </si>
  <si>
    <t>https://podminky.urs.cz/item/CS_URS_2022_01/877245212</t>
  </si>
  <si>
    <t>"změna směru na potrubí prázdnění RN (výtlak do AŠ)" 1</t>
  </si>
  <si>
    <t>28653060</t>
  </si>
  <si>
    <t>elektrokoleno 90° PE 100 D 90mm</t>
  </si>
  <si>
    <t>-930303673</t>
  </si>
  <si>
    <t>877265201</t>
  </si>
  <si>
    <t>Montáž elektrospojek na kanalizačním potrubí z PE trub d 110</t>
  </si>
  <si>
    <t>643041601</t>
  </si>
  <si>
    <t>https://podminky.urs.cz/item/CS_URS_2022_01/877265201</t>
  </si>
  <si>
    <t>28615975</t>
  </si>
  <si>
    <t>elektrospojka SDR11 PE 100 PN16 D 110mm</t>
  </si>
  <si>
    <t>-349233741</t>
  </si>
  <si>
    <t>877265210</t>
  </si>
  <si>
    <t>Montáž elektrokolen 45° na kanalizačním potrubí z PE trub d 110</t>
  </si>
  <si>
    <t>-841774064</t>
  </si>
  <si>
    <t>https://podminky.urs.cz/item/CS_URS_2022_01/877265210</t>
  </si>
  <si>
    <t>"změna směru na potrubí výtlaku na ČOV" 2</t>
  </si>
  <si>
    <t>28614949</t>
  </si>
  <si>
    <t>elektrokoleno 45° PE 100 PN16 D 110mm</t>
  </si>
  <si>
    <t>141189010</t>
  </si>
  <si>
    <t>877265212</t>
  </si>
  <si>
    <t>Montáž elektrokolen 90° na kanalizačním potrubí z PE trub d 110</t>
  </si>
  <si>
    <t>-1115918286</t>
  </si>
  <si>
    <t>https://podminky.urs.cz/item/CS_URS_2022_01/877265212</t>
  </si>
  <si>
    <t>"změna směru na potrubí výtlaku na ČOV" 1</t>
  </si>
  <si>
    <t>28614937</t>
  </si>
  <si>
    <t>elektrokoleno 90° PE 100 PN16 D 110mm</t>
  </si>
  <si>
    <t>925881027</t>
  </si>
  <si>
    <t>877370310</t>
  </si>
  <si>
    <t>Montáž kolen na kanalizačním potrubí z PP trub hladkých plnostěnných DN 300</t>
  </si>
  <si>
    <t>279828222</t>
  </si>
  <si>
    <t>https://podminky.urs.cz/item/CS_URS_2022_01/877370310</t>
  </si>
  <si>
    <t>"změna směru na potrubí obtoku ČS" 4</t>
  </si>
  <si>
    <t>"změna směru na potrubí provizorního obtoku ČOV" 2</t>
  </si>
  <si>
    <t>"napojení potrubí provizorního obtoku ČOV na potrubí obtoku ČS" 2</t>
  </si>
  <si>
    <t>28617185</t>
  </si>
  <si>
    <t>koleno kanalizační PP SN16 45° DN 300</t>
  </si>
  <si>
    <t>45958884</t>
  </si>
  <si>
    <t>33890402</t>
  </si>
  <si>
    <t>"přítok" 9,9</t>
  </si>
  <si>
    <t>-250062580</t>
  </si>
  <si>
    <t>9,9*1,015 'Přepočtené koeficientem množství</t>
  </si>
  <si>
    <t>SO04-K001</t>
  </si>
  <si>
    <t>Zkouška těsnosti potrubí do DN 400 mm, vč. kontroly kvality provedení kamerou a vypracování protokolu o zkoušce</t>
  </si>
  <si>
    <t>-216625652</t>
  </si>
  <si>
    <t>Celková délka potrubí DN300</t>
  </si>
  <si>
    <t>15,5+8,7+12,3+10,4+13,9</t>
  </si>
  <si>
    <t>Celková délka potrubí DN400</t>
  </si>
  <si>
    <t>9,9</t>
  </si>
  <si>
    <t>SO04-K002</t>
  </si>
  <si>
    <t>Provizorní balonování kanalizačních stok a přečerpávání splašků dle etapizace a harmonogramu zhotovitele</t>
  </si>
  <si>
    <t>1802517791</t>
  </si>
  <si>
    <t>SO04-K004</t>
  </si>
  <si>
    <t>Po zprovoznění RN bude provizorní obtok zrušen/zaslepen a bude zřízeno přímé propojení od RŠ3 do RN</t>
  </si>
  <si>
    <t>-1506775918</t>
  </si>
  <si>
    <t>1220408588</t>
  </si>
  <si>
    <t>2+1</t>
  </si>
  <si>
    <t>59224184</t>
  </si>
  <si>
    <t>prstenec šachtový vyrovnávací betonový 625x120x40mm</t>
  </si>
  <si>
    <t>257463746</t>
  </si>
  <si>
    <t>59224176</t>
  </si>
  <si>
    <t>prstenec šachtový vyrovnávací betonový 625x120x80mm</t>
  </si>
  <si>
    <t>36870401</t>
  </si>
  <si>
    <t>894411311</t>
  </si>
  <si>
    <t>Osazení betonových nebo železobetonových dílců pro šachty skruží rovných</t>
  </si>
  <si>
    <t>-1600607415</t>
  </si>
  <si>
    <t>https://podminky.urs.cz/item/CS_URS_2022_01/894411311</t>
  </si>
  <si>
    <t>5+6</t>
  </si>
  <si>
    <t>59224050</t>
  </si>
  <si>
    <t>skruž pro kanalizační šachty se zabudovanými stupadly 100x25x12cm</t>
  </si>
  <si>
    <t>-1668962330</t>
  </si>
  <si>
    <t>59224051</t>
  </si>
  <si>
    <t>skruž pro kanalizační šachty se zabudovanými stupadly 100x50x12cm</t>
  </si>
  <si>
    <t>-884175465</t>
  </si>
  <si>
    <t>59224348</t>
  </si>
  <si>
    <t>těsnění elastomerové pro spojení šachetních dílů DN 1000</t>
  </si>
  <si>
    <t>1059067741</t>
  </si>
  <si>
    <t>6+5+6</t>
  </si>
  <si>
    <t>894412411</t>
  </si>
  <si>
    <t>Osazení betonových nebo železobetonových dílců pro šachty skruží přechodových</t>
  </si>
  <si>
    <t>1802504447</t>
  </si>
  <si>
    <t>https://podminky.urs.cz/item/CS_URS_2022_01/894412411</t>
  </si>
  <si>
    <t>Poklopy budou uloženy na přechodový kónus DN1000/625</t>
  </si>
  <si>
    <t xml:space="preserve">"ŠS1,2" 2 </t>
  </si>
  <si>
    <t>"RŠ1,2,3" 3</t>
  </si>
  <si>
    <t>"MO" 1</t>
  </si>
  <si>
    <t>59224168</t>
  </si>
  <si>
    <t>skruž betonová přechodová 62,5/100x60x12cm, stupadla poplastovaná kapsová</t>
  </si>
  <si>
    <t>-313934593</t>
  </si>
  <si>
    <t>1129444933</t>
  </si>
  <si>
    <t>59224061</t>
  </si>
  <si>
    <t>dno betonové šachtové kulaté DN 1000x600, 100x75x15cm</t>
  </si>
  <si>
    <t>-1727837967</t>
  </si>
  <si>
    <t>"ŠS1,2" 2</t>
  </si>
  <si>
    <t>"RŠ1, 2, 3" 3</t>
  </si>
  <si>
    <t>59224062</t>
  </si>
  <si>
    <t>dno betonové šachtové kulaté DN 1000x800, 100x95x15cm</t>
  </si>
  <si>
    <t>994685818</t>
  </si>
  <si>
    <t>-1434537111</t>
  </si>
  <si>
    <t>926007478</t>
  </si>
  <si>
    <t>998276101</t>
  </si>
  <si>
    <t>Přesun hmot pro trubní vedení z trub z plastických hmot otevřený výkop</t>
  </si>
  <si>
    <t>-595937744</t>
  </si>
  <si>
    <t>https://podminky.urs.cz/item/CS_URS_2022_01/998276101</t>
  </si>
  <si>
    <t>78,65</t>
  </si>
  <si>
    <t>52,514</t>
  </si>
  <si>
    <t>20,086</t>
  </si>
  <si>
    <t>6,05</t>
  </si>
  <si>
    <t>SO.05 - Areálový vodovod ČOV</t>
  </si>
  <si>
    <t xml:space="preserve">    1-1 - Zemní práce - odstranění povrchů</t>
  </si>
  <si>
    <t>-370299475</t>
  </si>
  <si>
    <t>50 * 1,1 * (1,5-0,2) * 1,1</t>
  </si>
  <si>
    <t>-1713266418</t>
  </si>
  <si>
    <t>1557462242</t>
  </si>
  <si>
    <t>50 * 1,5 * 2</t>
  </si>
  <si>
    <t>-144214401</t>
  </si>
  <si>
    <t>811768784</t>
  </si>
  <si>
    <t>-2121065857</t>
  </si>
  <si>
    <t>1174258540</t>
  </si>
  <si>
    <t>1194632928</t>
  </si>
  <si>
    <t>1852949774</t>
  </si>
  <si>
    <t>771937215</t>
  </si>
  <si>
    <t>-832617631</t>
  </si>
  <si>
    <t>50 * 1,1 * (0,3+0,032) * 1,1</t>
  </si>
  <si>
    <t>-959090020</t>
  </si>
  <si>
    <t>1-1</t>
  </si>
  <si>
    <t>Zemní práce - odstranění povrchů</t>
  </si>
  <si>
    <t>121151113</t>
  </si>
  <si>
    <t>Sejmutí ornice plochy do 500 m2 tl vrstvy do 200 mm strojně</t>
  </si>
  <si>
    <t>101848912</t>
  </si>
  <si>
    <t>https://podminky.urs.cz/item/CS_URS_2022_01/121151113</t>
  </si>
  <si>
    <t>Sejmutí ornice v zelených plochách, mocnost 200 mm</t>
  </si>
  <si>
    <t>50 * 1,1</t>
  </si>
  <si>
    <t>"rezerva pro obnovu trávníků mimo výkop poškozených během stavebních prací" 20,</t>
  </si>
  <si>
    <t>944326118</t>
  </si>
  <si>
    <t>50 * 1,1 * 0,1 * 1,1</t>
  </si>
  <si>
    <t>181311103</t>
  </si>
  <si>
    <t>Rozprostření ornice tl vrstvy do 200 mm v rovině nebo ve svahu do 1:5 ručně</t>
  </si>
  <si>
    <t>337543262</t>
  </si>
  <si>
    <t>https://podminky.urs.cz/item/CS_URS_2022_01/181311103</t>
  </si>
  <si>
    <t>"Rozprostření ORNICE v ploše výkopu" 75,0</t>
  </si>
  <si>
    <t>181411131</t>
  </si>
  <si>
    <t>Založení parkového trávníku výsevem pl do 1000 m2 v rovině a ve svahu do 1:5</t>
  </si>
  <si>
    <t>577748682</t>
  </si>
  <si>
    <t>00572470</t>
  </si>
  <si>
    <t>osivo směs travní univerzál</t>
  </si>
  <si>
    <t>-640486095</t>
  </si>
  <si>
    <t>"travní osivo 0,1kg / m2" 75,0 * 0,1</t>
  </si>
  <si>
    <t>871161211</t>
  </si>
  <si>
    <t>Montáž potrubí z PE100 SDR 11 otevřený výkop svařovaných elektrotvarovkou D 32 x 3,0 mm</t>
  </si>
  <si>
    <t>-203996914</t>
  </si>
  <si>
    <t>https://podminky.urs.cz/item/CS_URS_2022_01/871161211</t>
  </si>
  <si>
    <t xml:space="preserve">Poznámka k souboru cen:_x000D_
1. V cenách potrubí nejsou započteny náklady na: a) dodání potrubí; potrubí se oceňuje ve specifikaci; ztratné lze dohodnout u trub polyetylénových ve výši 1,5 %; u trub z tvrdého PVC ve výši 3 %, 2. Ceny -1211 jsou určeny i pro plošné kolektory primárních okruhů tepelných čerpadel. </t>
  </si>
  <si>
    <t>"Celková délka potrubí přípojek dle TZ" 50,0</t>
  </si>
  <si>
    <t>28613110</t>
  </si>
  <si>
    <t>trubka vodovodní PE100 PN 16 SDR11 32x3,0mm</t>
  </si>
  <si>
    <t>-1627389710</t>
  </si>
  <si>
    <t>"celková délka potrubí přípojek, vč. 10% prořez" 50,0 * 1,10</t>
  </si>
  <si>
    <t>55*1,03 'Přepočtené koeficientem množství</t>
  </si>
  <si>
    <t>871-K001</t>
  </si>
  <si>
    <t>Napojení nového potrubí přípojky na stávající vystrojení vodoměrné šachty, za stávající vodoměrnou sestavou</t>
  </si>
  <si>
    <t>1926062994</t>
  </si>
  <si>
    <t>871-K002</t>
  </si>
  <si>
    <t>Napojení nového potrubí přípojky na vnitřní rozvody ZTI nové budovy ČOV</t>
  </si>
  <si>
    <t>-970320880</t>
  </si>
  <si>
    <t>758258947</t>
  </si>
  <si>
    <t>892233122-X1</t>
  </si>
  <si>
    <t xml:space="preserve">Proplach a dezinfekce vodovodního potrubí DN do 40 </t>
  </si>
  <si>
    <t>-1126905372</t>
  </si>
  <si>
    <t>1144316530</t>
  </si>
  <si>
    <t>"celková délka potrubí přípojek * 2 + rezerva" 2*50 + 5</t>
  </si>
  <si>
    <t>1053561273</t>
  </si>
  <si>
    <t>-1494061751</t>
  </si>
  <si>
    <t>SO.06 - Elektropřípojka</t>
  </si>
  <si>
    <t xml:space="preserve">    21-M - Elektromontáže</t>
  </si>
  <si>
    <t xml:space="preserve">    46-M - Zemní práce při extr.mont.pracích</t>
  </si>
  <si>
    <t xml:space="preserve">    OST - Ostatní</t>
  </si>
  <si>
    <t>21-M</t>
  </si>
  <si>
    <t>Elektromontáže</t>
  </si>
  <si>
    <t>210220001</t>
  </si>
  <si>
    <t>Montáž uzemňovacího vedení vodičů FeZn pomocí svorek na povrchu páskou do 120 mm2</t>
  </si>
  <si>
    <t>749426071</t>
  </si>
  <si>
    <t>https://podminky.urs.cz/item/CS_URS_2022_01/210220001</t>
  </si>
  <si>
    <t>Zemnící pásek FeZn 30/4</t>
  </si>
  <si>
    <t>35442062</t>
  </si>
  <si>
    <t>pás zemnící 30x4mm FeZn</t>
  </si>
  <si>
    <t>-40443695</t>
  </si>
  <si>
    <t>210812061</t>
  </si>
  <si>
    <t>Montáž kabelu Cu plného nebo laněného do 1 kV žíly 5x1,5 až 2,5 mm2 (např. CYKY) bez ukončení uloženého volně nebo v liště</t>
  </si>
  <si>
    <t>-741229285</t>
  </si>
  <si>
    <t>https://podminky.urs.cz/item/CS_URS_2022_01/210812061</t>
  </si>
  <si>
    <t>"Kabel NN pro přípojku ČOV, celková délka dle TZ" 175,0</t>
  </si>
  <si>
    <t>34111094</t>
  </si>
  <si>
    <t>kabel instalační jádro Cu plné izolace PVC plášť PVC 450/750V (CYKY) 5x2,5mm2</t>
  </si>
  <si>
    <t>-2116662056</t>
  </si>
  <si>
    <t>175*1,15 'Přepočtené koeficientem množství</t>
  </si>
  <si>
    <t>210902015</t>
  </si>
  <si>
    <t>Montáž kabelu Al do 1 kV plného nebo laněného kulatého žíly 4x70 mm2 (např. AYKY) bez ukončení uloženého volně</t>
  </si>
  <si>
    <t>-171303673</t>
  </si>
  <si>
    <t>https://podminky.urs.cz/item/CS_URS_2022_01/210902015</t>
  </si>
  <si>
    <t>34113080</t>
  </si>
  <si>
    <t>kabel silový jádro Al izolace PVC plášť PVC 0,6/1kV (1-AYKY) 4x70mm2</t>
  </si>
  <si>
    <t>1039334573</t>
  </si>
  <si>
    <t>21-M-K001</t>
  </si>
  <si>
    <t>Nový elektroměrový rozvaděč dle požadavků ČEZ Distribuce, nátěr v barvě dle požadavků CHKO</t>
  </si>
  <si>
    <t>-1365947479</t>
  </si>
  <si>
    <t>Poznámka k položce:_x000D_
Položka obsahuje : Dodávku a montáž zařízení včetně podružného materiálu a spojovacích prvků a úchytů. Položka dále obsahuje cenu za pom. mechanismy včetně všech ostatních vedlejších nákladů</t>
  </si>
  <si>
    <t>21-M-K002</t>
  </si>
  <si>
    <t>Pojistková skříň v oplocení ČOV</t>
  </si>
  <si>
    <t>1101514557</t>
  </si>
  <si>
    <t>21-M-K003</t>
  </si>
  <si>
    <t>Rozvaděč RE - stávající - demontáž/úprava pro maximální proud 63A/3</t>
  </si>
  <si>
    <t>1177028367</t>
  </si>
  <si>
    <t>46-M</t>
  </si>
  <si>
    <t>Zemní práce při extr.mont.pracích</t>
  </si>
  <si>
    <t>460021121</t>
  </si>
  <si>
    <t>Sejmutí ornice při elektromontážích strojně tl vrstvy do 20 cm</t>
  </si>
  <si>
    <t>1928279147</t>
  </si>
  <si>
    <t>https://podminky.urs.cz/item/CS_URS_2022_01/460021121</t>
  </si>
  <si>
    <t>Sejmutí ornice v délce rýhy pro kabely, šířka pracovního pruhu 1,5</t>
  </si>
  <si>
    <t>175,0*1,5</t>
  </si>
  <si>
    <t>460571111</t>
  </si>
  <si>
    <t>Rozprostření a urovnání ornice při elektromontážích strojně tl vrstvy do 20 cm</t>
  </si>
  <si>
    <t>-1820155593</t>
  </si>
  <si>
    <t>https://podminky.urs.cz/item/CS_URS_2022_01/460571111</t>
  </si>
  <si>
    <t>774100862</t>
  </si>
  <si>
    <t>https://podminky.urs.cz/item/CS_URS_2022_01/181411131</t>
  </si>
  <si>
    <t>-1543717988</t>
  </si>
  <si>
    <t>"travní osivo 0,1kg / m2" 262,5 * 0,1</t>
  </si>
  <si>
    <t>460171142</t>
  </si>
  <si>
    <t>Hloubení kabelových nezapažených rýh strojně š 35 cm hl 50 cm v hornině tř I skupiny 3</t>
  </si>
  <si>
    <t>-1964135052</t>
  </si>
  <si>
    <t>https://podminky.urs.cz/item/CS_URS_2022_01/460171142</t>
  </si>
  <si>
    <t>Zemní práce pro uložení kabelů, celková délka přípojky - délky protlaků chrániček</t>
  </si>
  <si>
    <t>175,0 - 5,5 - 7,5</t>
  </si>
  <si>
    <t>460451152</t>
  </si>
  <si>
    <t>Zásyp kabelových rýh strojně se zhutněním š 35 cm hl 50 cm z horniny tř I skupiny 3</t>
  </si>
  <si>
    <t>1792916866</t>
  </si>
  <si>
    <t>https://podminky.urs.cz/item/CS_URS_2022_01/460451152</t>
  </si>
  <si>
    <t>460661111</t>
  </si>
  <si>
    <t>Kabelové lože z písku pro kabely nn bez zakrytí š lože do 35 cm</t>
  </si>
  <si>
    <t>1306868725</t>
  </si>
  <si>
    <t>https://podminky.urs.cz/item/CS_URS_2022_01/460661111</t>
  </si>
  <si>
    <t>460481121</t>
  </si>
  <si>
    <t>Úprava pláně při elektromontážích v hornině třídy těžitelnosti I skupiny 3 bez zhutnění ručně</t>
  </si>
  <si>
    <t>-1192012163</t>
  </si>
  <si>
    <t>https://podminky.urs.cz/item/CS_URS_2022_01/460481121</t>
  </si>
  <si>
    <t>"celková délka výkopu pro uložení kabelů * šířka výkopu" 162,0 * 0,35</t>
  </si>
  <si>
    <t>460631212</t>
  </si>
  <si>
    <t>Řízené horizontální vrtání při elektromontážích v hornině tř. těžitelnosti I a II skupiny 1 až 4 vnějšího průměru přes 90 do 110 mm</t>
  </si>
  <si>
    <t>739506318</t>
  </si>
  <si>
    <t>https://podminky.urs.cz/item/CS_URS_2022_01/460631212</t>
  </si>
  <si>
    <t>Délky protlaků chrániček pod komunikacemi</t>
  </si>
  <si>
    <t>5,5 + 7,5</t>
  </si>
  <si>
    <t>28613557</t>
  </si>
  <si>
    <t>potrubí dvouvrstvé PE100 RC SDR11 110x10,0 dl 12m</t>
  </si>
  <si>
    <t>1142717382</t>
  </si>
  <si>
    <t>13*1,1 'Přepočtené koeficientem množství</t>
  </si>
  <si>
    <t>46-M-K001</t>
  </si>
  <si>
    <t>Uzavírací manžeta chráničky kabelů (potrubí DN 100)</t>
  </si>
  <si>
    <t>803859849</t>
  </si>
  <si>
    <t>SO06-OST.1</t>
  </si>
  <si>
    <t>-2060066008</t>
  </si>
  <si>
    <t>SO06-OST.2</t>
  </si>
  <si>
    <t>296059282</t>
  </si>
  <si>
    <t>SO06-OST.3</t>
  </si>
  <si>
    <t>-804519286</t>
  </si>
  <si>
    <t>SO06-OST.4</t>
  </si>
  <si>
    <t>1443540768</t>
  </si>
  <si>
    <t>SO06-OST.5</t>
  </si>
  <si>
    <t>Ostatní přípomoce</t>
  </si>
  <si>
    <t>453244107</t>
  </si>
  <si>
    <t>SO.07 - Zpevněné plochy</t>
  </si>
  <si>
    <t>132151101</t>
  </si>
  <si>
    <t>Hloubení rýh nezapažených š do 800 mm v hornině třídy těžitelnosti I skupiny 1 a 2 objem do 20 m3 strojně</t>
  </si>
  <si>
    <t>-1054640023</t>
  </si>
  <si>
    <t>https://podminky.urs.cz/item/CS_URS_2022_01/132151101</t>
  </si>
  <si>
    <t>"hloubení rýh pro opěrnou stěnu, délka * šířka *  průměrná hloubka rýhy" 11,3 *0,8 * 1,0</t>
  </si>
  <si>
    <t>174111101</t>
  </si>
  <si>
    <t>Zásyp jam, šachet rýh nebo kolem objektů sypaninou se zhutněním ručně</t>
  </si>
  <si>
    <t>-755270917</t>
  </si>
  <si>
    <t>https://podminky.urs.cz/item/CS_URS_2022_01/174111101</t>
  </si>
  <si>
    <t>"zpětný zásyp kolem opěrné stěny" 9,04</t>
  </si>
  <si>
    <t>-955114431</t>
  </si>
  <si>
    <t>"plocha areálu ze situace, odečteny zpěvněné plochy a objekty" 474</t>
  </si>
  <si>
    <t>"rezerva pro obnovu travnatých ploch poškozených během stavebních prací" 200</t>
  </si>
  <si>
    <t>46129248</t>
  </si>
  <si>
    <t>Podklad z drceného kameniva pod betonový základ opěrné stěny</t>
  </si>
  <si>
    <t>11,3 * 0,8 * 0,1</t>
  </si>
  <si>
    <t>274321411</t>
  </si>
  <si>
    <t>Základové pasy ze ŽB bez zvýšených nároků na prostředí tř. C 20/25</t>
  </si>
  <si>
    <t>2026941307</t>
  </si>
  <si>
    <t>https://podminky.urs.cz/item/CS_URS_2022_01/274321411</t>
  </si>
  <si>
    <t>Betonový základ opěrné stěny</t>
  </si>
  <si>
    <t>11,3 * 0,4 * 1,0</t>
  </si>
  <si>
    <t>1314103328</t>
  </si>
  <si>
    <t>2* 11,3 * 1,0</t>
  </si>
  <si>
    <t>903125042</t>
  </si>
  <si>
    <t>274361821</t>
  </si>
  <si>
    <t>Výztuž základových pasů betonářskou ocelí 10 505 (R)</t>
  </si>
  <si>
    <t>1274829344</t>
  </si>
  <si>
    <t>https://podminky.urs.cz/item/CS_URS_2022_01/274361821</t>
  </si>
  <si>
    <t>4,52 * 0,17</t>
  </si>
  <si>
    <t>279113145</t>
  </si>
  <si>
    <t>Základová zeď tl přes 300 do 400 mm z tvárnic ztraceného bednění včetně výplně z betonu tř. C 20/25</t>
  </si>
  <si>
    <t>-1614679272</t>
  </si>
  <si>
    <t>https://podminky.urs.cz/item/CS_URS_2022_01/279113145</t>
  </si>
  <si>
    <t>Opěrná stěna tl. 400 - ze ztracené bednění + výztuž -ŽB 20/25</t>
  </si>
  <si>
    <t>11,3 * 0,6</t>
  </si>
  <si>
    <t>279113145-X1</t>
  </si>
  <si>
    <t>Zákrytová deska tvárnic ztraceného bednění, šířka 400 mm</t>
  </si>
  <si>
    <t>390703515</t>
  </si>
  <si>
    <t>Zákrytový prvek na opěrnou stěnu ze ztraceného bednění</t>
  </si>
  <si>
    <t>11,3</t>
  </si>
  <si>
    <t>1731572128</t>
  </si>
  <si>
    <t>(6,78 * 0,4) * 0,04</t>
  </si>
  <si>
    <t>38-RN-K001</t>
  </si>
  <si>
    <t>Zřízení zábradlí, pozink třítyčové - svislé a horní tyč ø44,5x3, střední a spodní vodorovná tyč bude ø38x3, výška zábradlí 1100 mm, vč. okopové lišty, vč. kotvení do konstrukce opěrně stěny ze ztraceného bednení</t>
  </si>
  <si>
    <t>-1608953103</t>
  </si>
  <si>
    <t>-1102651659</t>
  </si>
  <si>
    <t>"Rozprostření ornice v ploše areálu ČOV mimo zpěvněné plochy + rezerva pro obnovu ploch zasažených stavebními pracemi " 674,0</t>
  </si>
  <si>
    <t>1867788478</t>
  </si>
  <si>
    <t>151094321</t>
  </si>
  <si>
    <t>"travní osivo 0,1kg / m2" 1674,0 * 0,1</t>
  </si>
  <si>
    <t>561121112</t>
  </si>
  <si>
    <t>Podklad z mechanicky zpevněné zeminy MZ tl 200 mm</t>
  </si>
  <si>
    <t>-1631976979</t>
  </si>
  <si>
    <t>https://podminky.urs.cz/item/CS_URS_2022_01/561121112</t>
  </si>
  <si>
    <t>Nalepšení vlastností zeminy pod konstrukčními vrtsvami zpevněných ploch</t>
  </si>
  <si>
    <t>75 + 280</t>
  </si>
  <si>
    <t>58344171</t>
  </si>
  <si>
    <t>štěrkodrť frakce 0/32</t>
  </si>
  <si>
    <t>1907411893</t>
  </si>
  <si>
    <t>355*0,36 'Přepočtené koeficientem množství</t>
  </si>
  <si>
    <t>564851111</t>
  </si>
  <si>
    <t>Podklad ze štěrkodrtě ŠD plochy přes 100 m2 tl 150 mm</t>
  </si>
  <si>
    <t>1885945743</t>
  </si>
  <si>
    <t>https://podminky.urs.cz/item/CS_URS_2022_01/564851111</t>
  </si>
  <si>
    <t>Podkladní vrstva betonových povrchů, plocha ze situace</t>
  </si>
  <si>
    <t>33,0</t>
  </si>
  <si>
    <t>Podkladní vrstva zámkové dlažby, plocha ze situace</t>
  </si>
  <si>
    <t>42,0</t>
  </si>
  <si>
    <t>581141212</t>
  </si>
  <si>
    <t>Kryt cementobetonový vozovek skupiny CB II tl 210 mm</t>
  </si>
  <si>
    <t>1270321628</t>
  </si>
  <si>
    <t>https://podminky.urs.cz/item/CS_URS_2022_01/581141212</t>
  </si>
  <si>
    <t>Plocha betonového povrchu komunikace ze sitauce</t>
  </si>
  <si>
    <t>596211210</t>
  </si>
  <si>
    <t>Kladení zámkové dlažby komunikací pro pěší ručně tl 80 mm skupiny A pl do 50 m2</t>
  </si>
  <si>
    <t>-1842541123</t>
  </si>
  <si>
    <t>https://podminky.urs.cz/item/CS_URS_2022_01/596211210</t>
  </si>
  <si>
    <t>Plocha chodníku ze zámkové dlažby kolem budovy ČOV a RN ze sitauce</t>
  </si>
  <si>
    <t>59245013</t>
  </si>
  <si>
    <t>dlažba zámková tvaru I 200x165x80mm přírodní</t>
  </si>
  <si>
    <t>445753553</t>
  </si>
  <si>
    <t>42*1,03 'Přepočtené koeficientem množství</t>
  </si>
  <si>
    <t>564871116</t>
  </si>
  <si>
    <t>Podklad ze štěrkodrtě ŠD plochy přes 100 m2 tl. 300 mm</t>
  </si>
  <si>
    <t>68774750</t>
  </si>
  <si>
    <t>https://podminky.urs.cz/item/CS_URS_2022_01/564871116</t>
  </si>
  <si>
    <t>Podkladní vrstva asfaltových povrchů, plocha ze situace</t>
  </si>
  <si>
    <t>280,0</t>
  </si>
  <si>
    <t>577165142</t>
  </si>
  <si>
    <t>Asfaltový beton vrstva ložní ACL 16 (ABH) tl 70 mm š přes 3 m z modifikovaného asfaltu</t>
  </si>
  <si>
    <t>1140125874</t>
  </si>
  <si>
    <t>https://podminky.urs.cz/item/CS_URS_2022_01/577165142</t>
  </si>
  <si>
    <t>Plocha asfaltového povrchu komunikace ze sitauce</t>
  </si>
  <si>
    <t>573111113</t>
  </si>
  <si>
    <t>Postřik živičný infiltrační s posypem z asfaltu množství 1,5 kg/m2</t>
  </si>
  <si>
    <t>-1411955267</t>
  </si>
  <si>
    <t>https://podminky.urs.cz/item/CS_URS_2022_01/573111113</t>
  </si>
  <si>
    <t>573211106</t>
  </si>
  <si>
    <t>Postřik živičný spojovací z asfaltu v množství 0,20 kg/m2</t>
  </si>
  <si>
    <t>-1675541626</t>
  </si>
  <si>
    <t>https://podminky.urs.cz/item/CS_URS_2022_01/573211106</t>
  </si>
  <si>
    <t>577134111</t>
  </si>
  <si>
    <t>Asfaltový beton vrstva obrusná ACO 11 (ABS) tř. I tl 40 mm š do 3 m z nemodifikovaného asfaltu</t>
  </si>
  <si>
    <t>-1456854669</t>
  </si>
  <si>
    <t>https://podminky.urs.cz/item/CS_URS_2022_01/577134111</t>
  </si>
  <si>
    <t xml:space="preserve">Poznámka k souboru cen:_x000D_
1. Cenami 577 1.-40 lze oceňovat např. chodníky, úzké cesty a vjezdy v pruhu šířky do 1,5 m jakékoliv délky a jednotlivé plochy velikosti do 10 m2. 2. ČSN EN 13108-1 připouští pro ACO 11 pouze tl. 35 až 50 mm. </t>
  </si>
  <si>
    <t>916131213</t>
  </si>
  <si>
    <t>Osazení silničního obrubníku betonového stojatého s boční opěrou do lože z betonu prostého</t>
  </si>
  <si>
    <t>-1528711878</t>
  </si>
  <si>
    <t>https://podminky.urs.cz/item/CS_URS_2022_01/916131213</t>
  </si>
  <si>
    <t xml:space="preserve">Obruba asfaltového a betonového povrchu </t>
  </si>
  <si>
    <t>"délka obruby ze situace" 77 + 4 + 4 + 3,5 + 3,5</t>
  </si>
  <si>
    <t>59217031</t>
  </si>
  <si>
    <t>obrubník betonový silniční 1000x150x250mm</t>
  </si>
  <si>
    <t>-660623199</t>
  </si>
  <si>
    <t>92*1,02 'Přepočtené koeficientem množství</t>
  </si>
  <si>
    <t>916231213</t>
  </si>
  <si>
    <t>Osazení chodníkového obrubníku betonového stojatého s boční opěrou do lože z betonu prostého</t>
  </si>
  <si>
    <t>373389845</t>
  </si>
  <si>
    <t>https://podminky.urs.cz/item/CS_URS_2022_01/916231213</t>
  </si>
  <si>
    <t>Obruba dlážděného povrchu ze zámkové dlažby</t>
  </si>
  <si>
    <t>"délka obruby ze situace" 44 + 24</t>
  </si>
  <si>
    <t>59217016</t>
  </si>
  <si>
    <t>obrubník betonový chodníkový 1000x80x250mm</t>
  </si>
  <si>
    <t>42664407</t>
  </si>
  <si>
    <t>68*1,02 'Přepočtené koeficientem množství</t>
  </si>
  <si>
    <t>935932418</t>
  </si>
  <si>
    <t>Odvodňovací plastový žlab pro zatížení D400 vnitřní š 150 mm s roštem můstkovým z litiny</t>
  </si>
  <si>
    <t>-544405884</t>
  </si>
  <si>
    <t>https://podminky.urs.cz/item/CS_URS_2022_01/935932418</t>
  </si>
  <si>
    <t>Poznámka k položce:_x000D_
V cenách jsou započteny i náklady na předepsané obetonování a lože z betonu.</t>
  </si>
  <si>
    <t>"odvodňovací žlab - 1" 6,4</t>
  </si>
  <si>
    <t>"odvodňovací žlab - 2" 0,6</t>
  </si>
  <si>
    <t>998225111</t>
  </si>
  <si>
    <t>Přesun hmot pro pozemní komunikace s krytem z kamene, monolitickým betonovým nebo živičným</t>
  </si>
  <si>
    <t>1978347346</t>
  </si>
  <si>
    <t>https://podminky.urs.cz/item/CS_URS_2022_01/998225111</t>
  </si>
  <si>
    <t>711161117</t>
  </si>
  <si>
    <t>Izolace proti zemní vlhkosti nopovou fólií vodorovná, nopek v 40,0 mm, tl do 2,0 mm</t>
  </si>
  <si>
    <t>-2070292945</t>
  </si>
  <si>
    <t>https://podminky.urs.cz/item/CS_URS_2022_01/711161117</t>
  </si>
  <si>
    <t>Nopová folie v celé délce opěrné stěny</t>
  </si>
  <si>
    <t>11,3 * 1,5</t>
  </si>
  <si>
    <t>SO.08 - Oplocení</t>
  </si>
  <si>
    <t>131252502</t>
  </si>
  <si>
    <t>Hloubení jamek do 0,5 m3 v hornině třídy těžitelnosti I skupiny 1 až 3 strojně</t>
  </si>
  <si>
    <t>-1282307242</t>
  </si>
  <si>
    <t>https://podminky.urs.cz/item/CS_URS_2022_01/131252502</t>
  </si>
  <si>
    <t>"hloubení jamek pro základ plotových sloupků" (0,3*0,3*0,5)*56+(0,6*0,6*0,9)*3</t>
  </si>
  <si>
    <t>1560829551</t>
  </si>
  <si>
    <t>"hloubení rýh pro osazení podhrabových desek" (16,3+11,7+30,9+32,7+28,7)*0,3*0,3</t>
  </si>
  <si>
    <t>-1721773697</t>
  </si>
  <si>
    <t>"zpětný zásyp kolem podhrabových desek" 10,827</t>
  </si>
  <si>
    <t>275315224</t>
  </si>
  <si>
    <t>Základové bloky z betonu prostého C 16/20</t>
  </si>
  <si>
    <t>-1219737085</t>
  </si>
  <si>
    <t>https://podminky.urs.cz/item/CS_URS_2022_01/275315224</t>
  </si>
  <si>
    <t>"základ plotových sloupků" (0,3*0,3*0,5)*56+(0,6*0,6*0,9)*3</t>
  </si>
  <si>
    <t>338171123</t>
  </si>
  <si>
    <t>Osazování sloupků a vzpěr plotových ocelových v do 2,60 m se zabetonováním</t>
  </si>
  <si>
    <t>-582474479</t>
  </si>
  <si>
    <t>https://podminky.urs.cz/item/CS_URS_2022_01/338171123</t>
  </si>
  <si>
    <t>"Sloupek plotový h=2,2 + záslepka" 12 + 14 + 12 + 10</t>
  </si>
  <si>
    <t>"Sloupek brány/branky" 3</t>
  </si>
  <si>
    <t>55342254</t>
  </si>
  <si>
    <t>sloupek plotový průběžný Pz a komaxitový 2250/38x1,5mm</t>
  </si>
  <si>
    <t>145466736</t>
  </si>
  <si>
    <t>55342254-X1</t>
  </si>
  <si>
    <t>sloupek pro bránu, ocelový, s povrchovou úpravou, s panty, průměr 150 mm, dl. 2,5</t>
  </si>
  <si>
    <t>154462229</t>
  </si>
  <si>
    <t>Poznámka k položce:_x000D_
Na sloupky budou navařena oka pro uchycení pletiva a napínacího drátu.</t>
  </si>
  <si>
    <t>55342254-X2</t>
  </si>
  <si>
    <t>vzpěry ke sloupkům, Pz a komaxitový 2250/38x1,5mm</t>
  </si>
  <si>
    <t>-2084733522</t>
  </si>
  <si>
    <t>348121221-X1</t>
  </si>
  <si>
    <t>Osazení podhrabových desek dl přes 2 do 3 m na ocelové plotové sloupky, vč. případného krácení podhrabových desek, vč. osazení ukotvení na sloupky</t>
  </si>
  <si>
    <t>-2016953350</t>
  </si>
  <si>
    <t>"celkem plotových polí, vč. případného zkrácení, nebo nastavení délky podhrabové desky" 49</t>
  </si>
  <si>
    <t>59232541-X1</t>
  </si>
  <si>
    <t>betonová podhrabová deska 2510x300x35mm se zámkem 25mm na ukotvení sloupků profilovaných oválných 70x100mm</t>
  </si>
  <si>
    <t>1976982382</t>
  </si>
  <si>
    <t>348172111</t>
  </si>
  <si>
    <t>Montáž vjezdových bran samonosných jednokřídlových pl do 2 m2</t>
  </si>
  <si>
    <t>-359563358</t>
  </si>
  <si>
    <t>https://podminky.urs.cz/item/CS_URS_2022_01/348172111</t>
  </si>
  <si>
    <t>"Vstubní branka 1,0m" 1</t>
  </si>
  <si>
    <t>55342333</t>
  </si>
  <si>
    <t>branka plotová jednokřídlá Pz s PVC vrstvou 1000x1530mm</t>
  </si>
  <si>
    <t>-90963556</t>
  </si>
  <si>
    <t>Poznámka k položce:_x000D_
Součástí křídla branky bude oboustranná klika a vratový zadlabací vložkový zámek</t>
  </si>
  <si>
    <t>348172214</t>
  </si>
  <si>
    <t>Montáž vjezdových bran samonosných dvoukřídlových pl přes 5 m2 do 10 m2</t>
  </si>
  <si>
    <t>1977635829</t>
  </si>
  <si>
    <t>https://podminky.urs.cz/item/CS_URS_2022_01/348172214</t>
  </si>
  <si>
    <t>"Vjezdová brána šíře 4,4 m" 1</t>
  </si>
  <si>
    <t>55342361-X1</t>
  </si>
  <si>
    <t>brána plotová dvoukřídlá Pz s PVC vrstvou 4400x1530mm</t>
  </si>
  <si>
    <t>-1664267942</t>
  </si>
  <si>
    <t>Poznámka k položce:_x000D_
Součástí křídel brány bude oboustranná klika, vratový zámek zadlabací vložkový a uzamykatelná rozvora včetně visacího zámku s bezpečnostní vložkou do venkovního prostředí a zarážka s protikusem rozvory zabetonovaná do základového bloku.</t>
  </si>
  <si>
    <t>34817-D001</t>
  </si>
  <si>
    <t>Dílenská dokumentace brány a branky</t>
  </si>
  <si>
    <t>-1549912587</t>
  </si>
  <si>
    <t>348401120</t>
  </si>
  <si>
    <t>Montáž oplocení ze strojového pletiva s napínacími dráty v do 1,6 m</t>
  </si>
  <si>
    <t>-1921130002</t>
  </si>
  <si>
    <t>https://podminky.urs.cz/item/CS_URS_2022_01/348401120</t>
  </si>
  <si>
    <t>"Pletivo výšky 1,5 m" 16,3+11,7+30,9+32,66+28,7</t>
  </si>
  <si>
    <t>31327502</t>
  </si>
  <si>
    <t>pletivo drátěné plastifikované se čtvercovými oky 50/2,2mm v 1500mm</t>
  </si>
  <si>
    <t>1331699582</t>
  </si>
  <si>
    <t>120,26*1,05 'Přepočtené koeficientem množství</t>
  </si>
  <si>
    <t>348401350</t>
  </si>
  <si>
    <t>Rozvinutí, montáž a napnutí napínacího drátu na oplocení</t>
  </si>
  <si>
    <t>-191582530</t>
  </si>
  <si>
    <t>https://podminky.urs.cz/item/CS_URS_2022_01/348401350</t>
  </si>
  <si>
    <t>"celková délka pletiva * 3" 120,26 * 3</t>
  </si>
  <si>
    <t>15615300</t>
  </si>
  <si>
    <t>drát kruhový Pz napínací  D 2,80mm</t>
  </si>
  <si>
    <t>486013872</t>
  </si>
  <si>
    <t>360,78*1,05 'Přepočtené koeficientem množství</t>
  </si>
  <si>
    <t>998232110</t>
  </si>
  <si>
    <t>Přesun hmot pro oplocení zděné z cihel nebo tvárnic v do 3 m</t>
  </si>
  <si>
    <t>-1093396357</t>
  </si>
  <si>
    <t>https://podminky.urs.cz/item/CS_URS_2022_01/998232110</t>
  </si>
  <si>
    <t>PS.01 - Technologie ČOV, RN, ČS</t>
  </si>
  <si>
    <t>D1 - Čerpací stanice a armaturní komora</t>
  </si>
  <si>
    <t>D2 - Retenční nádrž</t>
  </si>
  <si>
    <t>D3 - Mechanické předčištění</t>
  </si>
  <si>
    <t>D4 - Selektor</t>
  </si>
  <si>
    <t>D5 - Denitrifikační nádrž</t>
  </si>
  <si>
    <t>D6 - Nitrifikační nádrž</t>
  </si>
  <si>
    <t>D7 - Dosazovací nádrž</t>
  </si>
  <si>
    <t>D8 - Kalojem</t>
  </si>
  <si>
    <t>D9 - Dmychárna a rozvody stlačeného vzduchu ČOV</t>
  </si>
  <si>
    <t>D10 - Chemické hospodářství</t>
  </si>
  <si>
    <t>D11 - Poklopy, rošty, lávky</t>
  </si>
  <si>
    <t>D12 - Vzduchotechnika</t>
  </si>
  <si>
    <t>D13 - Ostatní náklady</t>
  </si>
  <si>
    <t>D1</t>
  </si>
  <si>
    <t>Čerpací stanice a armaturní komora</t>
  </si>
  <si>
    <t>ČOV-TECH-001</t>
  </si>
  <si>
    <t>Česlicový koš; vyjímatelné provedení; průlina 50mm; rozměry 0,75x0,75x1,2m; mat. 1.4301</t>
  </si>
  <si>
    <t>ČOV-TECH-002</t>
  </si>
  <si>
    <t>Vodící mechanismus česlicového koše; mat. 1.4301; hloubka 2,3m</t>
  </si>
  <si>
    <t>ČOV-TECH-003</t>
  </si>
  <si>
    <t>Zdvihací zařízení česlicového koše; nosnost minimálně 500kg; elektrický naviják; otočný výložník; mat. žárově zinkovaná ocel, nerez lanko; místní ovládání bezpečným malým napětím</t>
  </si>
  <si>
    <t>ČOV-TECH-004</t>
  </si>
  <si>
    <t>Betonový základ jeřábové patky zdvihacího zařízení šeslicového koše (pol. 3); 1x1x1,5m; DODÁVKA STAVBY V KOORDINACI S DODAVATELEM ZDVIHACÍHO ZAŘÍZENÍ</t>
  </si>
  <si>
    <t>ČOV-TECH-005</t>
  </si>
  <si>
    <t>Čerpadlo splaškových odpadních vod; Q/h = 4,8 l.s-1 / 6,8 m; P=1,5kW; 400V 3f; záplavné kalové čerpadlo, může být trvale provozováno pod vodou i v suché jímce; včetně patkového kolene DN80 a vodících tyčí (1.4301); průchodnost 75mm; šroubové odstředivé ko</t>
  </si>
  <si>
    <t>ČOV-TECH-006</t>
  </si>
  <si>
    <t>Suchá rezerva čerpadla splaškových odpadních vod, uložena na ČOV</t>
  </si>
  <si>
    <t>ČOV-TECH-007</t>
  </si>
  <si>
    <t>Zdvihací zařízení čerpadla; nosnost minimálně 100kg; ruční pohon; včetně převěšovacího háku s karabinou a lanka; mat. pozink ocel (jeřábek) a 1.4301 (řetěz, lanko); jeřábek je společný pro obě čerpadla</t>
  </si>
  <si>
    <t>ČOV-TECH-008</t>
  </si>
  <si>
    <t>Patka ručního zdvihacího žařízení; mat. pozink ocel; právě jednomu čerpadlu náleží právě jedna patka; náleží k položce č.7</t>
  </si>
  <si>
    <t>ČOV-TECH-009</t>
  </si>
  <si>
    <t>Výtlak splašků do armaturní komory; mat. 1.4301; d88,9x3; L = 6 m včetně tvarovek a točivých přírub</t>
  </si>
  <si>
    <t>ČOV-TECH-010</t>
  </si>
  <si>
    <t>Zpětný ventil s koulí, výtlak čerpadel; DN80 PN10; těžká protikorozní ochrana epoxidovým nátěrem</t>
  </si>
  <si>
    <t>ČOV-TECH-011</t>
  </si>
  <si>
    <t>Měkkotěsnící šoupě na výtlaku čerpadel; DN80 PN10; těžká protikorozní ochrana epoxidovám nátěrem; včetně ručního kola</t>
  </si>
  <si>
    <t>ČOV-TECH-012</t>
  </si>
  <si>
    <t>Měkkotěsnící šoupě na výtlaku z retenční nádrže; DN80 PN10; těžká protikorozní ochrana epoxidovám nátěrem; včetně ručního kola</t>
  </si>
  <si>
    <t>ČOV-TECH-013</t>
  </si>
  <si>
    <t>Měkkotěsnící šoupě na vypouštěcím potrubí; DN80 PN10; těžká protikorozní ochrana epoxidovám nátěrem; včetně ručního kola</t>
  </si>
  <si>
    <t>ČOV-TECH-014</t>
  </si>
  <si>
    <t>Měkkotěsnící šoupě na výtlaku z armaturní komory; DN100 PN10; těžká protikorozní ochrana epoxidovám nátěrem; včetně ručního kola</t>
  </si>
  <si>
    <t>ČOV-TECH-015</t>
  </si>
  <si>
    <t>Vypouštěcí potrubí; mat. 1.4301; d88,9x3; L = 1,5m včetně tvarovek a točivých přírub</t>
  </si>
  <si>
    <t>ČOV-TECH-016</t>
  </si>
  <si>
    <t>Spojné potrubí výtlaků; mat. 1.4301; d88,9x3 / d108x3; L = 1m včetně tvarovek a točivých přírub</t>
  </si>
  <si>
    <t>ČOV-TECH-017</t>
  </si>
  <si>
    <t>Přechod na přírubu; mat. PE100 d110, PN10</t>
  </si>
  <si>
    <t>ČOV-TECH-018</t>
  </si>
  <si>
    <t>Proplachovací potrubí; mat. 1.4301; d88,9x3, odpich d60,3x3; L = 1m; kulový kohout 2" (mat. 1.4404) a požární koncovka C52 (mat. 1.4581)</t>
  </si>
  <si>
    <t>ČOV-TECH-019</t>
  </si>
  <si>
    <t>Dmychadlové soustrojí čerpací stanice; Q = 49,2 m3/hod (sání); p = 40kPa; P = 1,5kW; 400V 3f; nerezový protihlukový kryt ve venkovním provedení</t>
  </si>
  <si>
    <t>ČOV-TECH-020</t>
  </si>
  <si>
    <t>Přivaděč tlakového vzduchu; mat. 1.4301; d42,4,3x2; L = 1,5m včetně tvarovek a přírub</t>
  </si>
  <si>
    <t>ČOV-TECH-021</t>
  </si>
  <si>
    <t>Svod vzduchu dezintegrančího roštu (přivaděč vzduchu - 1m pod strop v nádrži); mat. 1.4301; d42,4x2; L=1,5m, včetně tvarovek, kulového kohoutu 5/4" (mat. 1.4404) a plochého šroubení (mat. 1.4404)</t>
  </si>
  <si>
    <t>ČOV-TECH-022</t>
  </si>
  <si>
    <t>Svod vzduchu dezintegračního roštu PP-R d40x5,5 s karbonovým vláknem; včetně tvarovek, L = 5m; navazuje na položku 21</t>
  </si>
  <si>
    <t>ČOV-TECH-023</t>
  </si>
  <si>
    <t>Dezintegrační rošt; L=9,5m; mat. PP-R d40 a d32 s karbonovým vláknem; 5ks hrubobubliných aeračních elementů; rošt je pevně kotven do dna čerpací stanice</t>
  </si>
  <si>
    <t>ČOV-TECH-024</t>
  </si>
  <si>
    <t>Hydrostatická sonda řízení čerpadel; výstup 4-20mA; provedení do agresivného prostředí odpadních vod</t>
  </si>
  <si>
    <t>ČOV-TECH-025</t>
  </si>
  <si>
    <t>Chránička hydrostatické sondy (např. trubka PVC-KG DN100); L = 5m</t>
  </si>
  <si>
    <t>ČOV-TECH-026</t>
  </si>
  <si>
    <t>Plovákový spínač se schopností plovat v provzdušňované kapalině</t>
  </si>
  <si>
    <t>ČOV-TECH-027</t>
  </si>
  <si>
    <t>Norná stěna nadlimitního přepadu; mat. 1.4301; R=0,3m; H = 1,5m; tl.2mm</t>
  </si>
  <si>
    <t>ČOV-TECH-028</t>
  </si>
  <si>
    <t>Protihluková zástěna dmychadla; mat. 1.4301 (sloupky) a modřínová prkna s olejovým nátěrem; výška 1,5m, šířka 2x 2m; celková plocha 12m2</t>
  </si>
  <si>
    <t>ČOV-TECH-029</t>
  </si>
  <si>
    <t>Žebřík čerpací stanice; délka 4,7m; mat. 1.4301</t>
  </si>
  <si>
    <t>ČOV-TECH-030</t>
  </si>
  <si>
    <t>Výlezové madlo žebříku čerpací stanice a armaturní komory; mat. 1.4301</t>
  </si>
  <si>
    <t>ČOV-TECH-031</t>
  </si>
  <si>
    <t>Řetězové svěrné těsnění potrubí výtlaku DN80; mat. pryž EPDM a 1.4301</t>
  </si>
  <si>
    <t>ČOV-TECH-032</t>
  </si>
  <si>
    <t>Řetězové svěrné těsnění potrubí výtlaku DN100; mat. pryž EPDM a 1.4301</t>
  </si>
  <si>
    <t>D2</t>
  </si>
  <si>
    <t>ČOV-TECH-033</t>
  </si>
  <si>
    <t>Čerpadlo odpadních vod; Q/h = 9,5 l.s-1 / 3 m; P=1,5kW; 400V 3f; záplavné kalové čerpadlo, může být trvale provozováno pod vodou i v suché jímce; včetně patkového kolene DN80 a vodících tyčí (1.4301); průchodnost 60mm; šroubové odstředivé kolo; čidlo a vy</t>
  </si>
  <si>
    <t>ČOV-TECH-034</t>
  </si>
  <si>
    <t>Suchá rezerva čerpadla  odpadních vod, uložena na ČOV</t>
  </si>
  <si>
    <t>ČOV-TECH-035</t>
  </si>
  <si>
    <t>Zdvihací zařízení čerpadla; nosnost minimálně 100kg; ruční pohon; včetně převěšovacího řetězu s karabinou a lanka; mat. pozink ocel (jeřábek a patka) a 1.4301 (řetěz, lanko)</t>
  </si>
  <si>
    <t>ČOV-TECH-036</t>
  </si>
  <si>
    <t>Betonový základ jeřábové patky zdvihacího zařízení čerpadla (pol. 35); 0,5x0,5x1m; DODÁVKA STAVBY V KOORDINACI S DODAVATELEM ZDVIHACÍHO ZAŘÍZENÍ</t>
  </si>
  <si>
    <t>ČOV-TECH-037</t>
  </si>
  <si>
    <t>Výtlak odpadních vod do armaturní komory (svislá část v nádrži); mat. 1.4301; d88,9x3; L = 2,5 m včetně tvarovek a točivých přírub</t>
  </si>
  <si>
    <t>ČOV-TECH-038</t>
  </si>
  <si>
    <t>Výtlak odpadních vod do armaturní komory (vodorovná část mezi nádrží a armaturní komorou); mat. PE100; d90 SDR17; L = 6 m včetně tvarovek a točivých přírub</t>
  </si>
  <si>
    <t>ČOV-TECH-039</t>
  </si>
  <si>
    <t>Zatěsnění prostupu výtlaku skrz stěnu retenční nádrže</t>
  </si>
  <si>
    <t>ČOV-TECH-040</t>
  </si>
  <si>
    <t>Přivaděč vzduchu homogenizačního roštu retenční nádrže; mat. PE100; d40 SDR17; L = 20 m včetně tvarovek a točivých přírub</t>
  </si>
  <si>
    <t>ČOV-TECH-041</t>
  </si>
  <si>
    <t>Uzavírací armatura vzduchu homogenizačního roštu, včetně by-passu solenoidového ventilu; mat. 1.4301; G5/4"</t>
  </si>
  <si>
    <t>ČOV-TECH-042</t>
  </si>
  <si>
    <t>Kulový ventil se servopohonem na svodu vzduchu homogenizačního roštu retenční nádrže; uzavřen v základní poloze; G5/4"; U = 230V</t>
  </si>
  <si>
    <t>ČOV-TECH-043</t>
  </si>
  <si>
    <t>Svod vzduchu homogenizačního roštu (přivaděč vzduchu - 0,1m nad dno nádrže); mat. 1.4301; d42,4x2; L=6m, včetně tvarovek</t>
  </si>
  <si>
    <t>ČOV-TECH-044</t>
  </si>
  <si>
    <t>Homogenizační rošt; L=12m; mat. 1.4301; d33,7x2; rošt je pevně kotven do dna nádrže; rošt je tvořen děrovaným potrubím; kruhové otvory d3 mm směřují ke dnu nádrže; osová vzdálenost otvorů 1000mm</t>
  </si>
  <si>
    <t>ČOV-TECH-045</t>
  </si>
  <si>
    <t>Hydrostatická sonda řízení čerpadel a servo ventilu; výstup 4-20mA; provedení do agresivného prostředí odpadních vod</t>
  </si>
  <si>
    <t>ČOV-TECH-046</t>
  </si>
  <si>
    <t>Chránička hydrostatické sondy (trubka děrovaná ve spodní části); mat. 1.4301; d108x2; L = 4m</t>
  </si>
  <si>
    <t>ČOV-TECH-047</t>
  </si>
  <si>
    <t>Plovák se zvýšenou schopností plovat v provzdušňované nádrži</t>
  </si>
  <si>
    <t>ČOV-TECH-048</t>
  </si>
  <si>
    <t>Norná stěna nátkou / odtoku; mat. 1.4301; R=0,3m; H = 1m; tl.2mm</t>
  </si>
  <si>
    <t>D3</t>
  </si>
  <si>
    <t>Mechanické předčištění</t>
  </si>
  <si>
    <t>ČOV-TECH-049</t>
  </si>
  <si>
    <t>Připojení mechanického předčištění na výtlak z čerpací stanice; mat. PE100; d110 SDR17; L=2m včetně tvarovek a přírubového spoje; svařováno elektrotvarovkami nebo natupo</t>
  </si>
  <si>
    <t>ČOV-TECH-050</t>
  </si>
  <si>
    <t>Tepelná izolace a samoregulační topný kabel; napájen z rovaděče mechanického předčištění; U = 230V; náleží k položce 49</t>
  </si>
  <si>
    <t>ČOV-TECH-051</t>
  </si>
  <si>
    <t>Integrované hrubé předčištění separující zvlášť písek a shrabky, tzv. IHPES; Qmax = 10 l/s; Qčerp = 8,5 l/s; separátor písku bez praní materiálu; samočistící česle s integrovaným lisem; průlina 3mm; příkon 4kW, 400V; vlastní řídící rozvaděč; vyhříváno a z</t>
  </si>
  <si>
    <t>521</t>
  </si>
  <si>
    <t>ČOV-TECH-052a</t>
  </si>
  <si>
    <t xml:space="preserve">Šroubový dopravník shrabků; nerezové provedení; P = 2,5 kW; L = 2,5 m; sklon 0°; VYHŘÍVÁNÍ; včetně rukávce na výsypce; dopravník vyžaduje dodatečnou podpůrnou konstrukci umožňující vynesení nad kontejnerem (pol. 52b; mat. nerez ocel); prodloužený výsypný </t>
  </si>
  <si>
    <t>522</t>
  </si>
  <si>
    <t>ČOV-TECH-052b</t>
  </si>
  <si>
    <t>Vanový kontejner na shrabky a písek; světlá šířka 2150mm, světlá délka 3650mm, výška 1050mm, světlá výška bočnic 785mm, dvoudílné zadní čelo otevírané kolem svislých závěsů; mat. ocel tl. 3mm; barva RAL dle požadavku provozovatele; hmotnost cca 669kg; nos</t>
  </si>
  <si>
    <t>ČOV-TECH-053</t>
  </si>
  <si>
    <t>Měkkotěsnící šoupě vypouštění integrovaného hrubého předčištění; DN80 PN10; těžká protikorozní ochrana epoxidovám nátěrem; včetně ručního kola</t>
  </si>
  <si>
    <t>ČOV-TECH-054</t>
  </si>
  <si>
    <t>Rychlospojka na vypouštěcí armatuře; mat. 1.4301 a 1.4581; složna z koncovky B75 a víčka, krkové příruby, přechodu na závit 3"</t>
  </si>
  <si>
    <t>ČOV-TECH-055</t>
  </si>
  <si>
    <t>Přívod technologické vody k zařízení mechanického předčištění; mat. PP-R d25x3,5 s karbonovým vláknem; L=20m včetně tvarovek; kulový kohout 3/4" 1.4404; ploché šroubení 3/4" 1.4404; NUTNÁ KOORDINACE SE ZHOTOVITELEM ZTI</t>
  </si>
  <si>
    <t>ČOV-TECH-056</t>
  </si>
  <si>
    <t>Tepelná izolace a samoregulační topný kabel; napájen z rovaděče mechanického předčištění; U = 230V; náleží k položce 55</t>
  </si>
  <si>
    <t>ČOV-TECH-057</t>
  </si>
  <si>
    <t>Potrubí odtoku mechanicky předčištěné vody; mat 1.4301; d204x2; L = 3m včetně tvarovek a přírub</t>
  </si>
  <si>
    <t>ČOV-TECH-058</t>
  </si>
  <si>
    <t>Tepelná izolace a samoregulační topný kabel; napájen z rovaděče mechanického předčištění; U = 230V; náleží k položce 57</t>
  </si>
  <si>
    <t>ČOV-TECH-059</t>
  </si>
  <si>
    <t>Zatěsnění a zakrytování prostupu potrubí stěnou budovy ČOV; mat. montážní pěna a nerez plechy; náleží k položce 57</t>
  </si>
  <si>
    <t>ČOV-TECH-060</t>
  </si>
  <si>
    <t>Rozdělovací objekt kašnového typu; rovnoměrné rozdělení odpadních vod a kalové vody na 2 čistírenské linky; nátok DN200 (točivá příruba), odtok 2x DN150 (točivá příruba); mat. 1.4301; rozměry 800x1350 (DNxV)</t>
  </si>
  <si>
    <t>ČOV-TECH-061</t>
  </si>
  <si>
    <t>Nožové šoupě mezipřírubové; DN150 PN10; těžká protikorozní ochrana epoxidovám nátěrem, nerezový nůž; včetně ručního kola</t>
  </si>
  <si>
    <t>ČOV-TECH-062</t>
  </si>
  <si>
    <t>Přechodový kus na PVC-KG DN150; mat 1.4301; d159x2; L = 0,25m včetně tvarovek a přírub</t>
  </si>
  <si>
    <t>ČOV-TECH-063</t>
  </si>
  <si>
    <t>Potrubí odtoku z rozdělovacího objektu (pol. 60), včetně připojení rozdělovacího objektu vratného kalu (pol.101); mat. PVC-KG; DN150 (L = 7m) a DN200 (L = 1m) včetně tvarovek</t>
  </si>
  <si>
    <t>ČOV-TECH-064</t>
  </si>
  <si>
    <t>Dilatační obal potrubí PVC-KG DN150 v prostupu podlahou; nutno osadit v koordinaci se zhotovitelem stavební části; mat. např pěnový polyethylen; L = 1m</t>
  </si>
  <si>
    <t>ČOV-TECH-065</t>
  </si>
  <si>
    <t>Řetězové svěrné těsnění potrubí z rozdělovacích objektů DN150; mat. pryž EPDM a 1.4301</t>
  </si>
  <si>
    <t>ČOV-TECH-066</t>
  </si>
  <si>
    <t>Řetězové svěrné těsnění potrubí z rozdělovacích objektů DN200; mat. pryž EPDM a 1.4301</t>
  </si>
  <si>
    <t>D4</t>
  </si>
  <si>
    <t>Selektor</t>
  </si>
  <si>
    <t>ČOV-TECH-067</t>
  </si>
  <si>
    <t>Spodní přepážka selektoru pevně kotvená do stěny nádrže; mat. 1.4301, tl.1,5mm; rozměr 1000x3500mm</t>
  </si>
  <si>
    <t>ČOV-TECH-068</t>
  </si>
  <si>
    <t>Horní přepážka selektoru pevně kotvená do stěny nádrže; mat. 1.4301, tl.1,5mm; rozměr 1000x3900mm</t>
  </si>
  <si>
    <t>ČOV-TECH-069</t>
  </si>
  <si>
    <t>Homogenizační rošt; jemnobublinné aerační elementy talířového tvaru d350mm; membrána EPDM+teflon; rošt je pevně kotven do dna nádrže</t>
  </si>
  <si>
    <t>ČOV-TECH-070</t>
  </si>
  <si>
    <t>Svod vzduchu homogenizačního roštu (přivaděč vzduchu - 1m pod hladinu v nádrži); mat. 1.4301; d26,9x2; L=3m, včetně tvarovek, kulového kohoutu 3/4" (mat. 1.4404) a plochého šroubení (mat. 1.4404)</t>
  </si>
  <si>
    <t>ČOV-TECH-071</t>
  </si>
  <si>
    <t>Svod vzduchu aeračního roštu PP-R d25x3,5 s karbonovým vláknem; včetně tvarovek, L = 5m; navazuje na položku číslo 70</t>
  </si>
  <si>
    <t>D5</t>
  </si>
  <si>
    <t>Denitrifikační nádrž</t>
  </si>
  <si>
    <t>ČOV-TECH-072</t>
  </si>
  <si>
    <t>Ponorné míchadlo; objem nádrže 34,2m3 (ŠxLxH - 2x3,8x4,5 m); P = 1,1kW; 400V 3f; průměr vrtule 200mm; 1400 otáček/minutu; tělo motoru šedá litina s protikorozním nátěrem, vrtule nerez ocel; 3 lopatková vrtule; čidlo a relé průsaku</t>
  </si>
  <si>
    <t>ČOV-TECH-073</t>
  </si>
  <si>
    <t>Spouštěcí zařízení (vodící tyč) včetně příslušenství (řetěz, karabiny); mat. 1.4301; délka 5,5m</t>
  </si>
  <si>
    <t>ČOV-TECH-074</t>
  </si>
  <si>
    <t>Zdvihací zařízení ponorného míchadla; nosnost minimálně 100kg; ruční pohon; včetně lanka a karabin; mat. pozink ocel (jeřábek a patka) a 1.4301 (lanko, karabiny)</t>
  </si>
  <si>
    <t>ČOV-TECH-075</t>
  </si>
  <si>
    <t>Aerační rošt; mat. 1.4301; L = 3,5m; 9ks jemnobublinných aeračních elementů délky 0,75m; silikonová membrána</t>
  </si>
  <si>
    <t>ČOV-TECH-076</t>
  </si>
  <si>
    <t>Svod vzduchu aeračního roštu (přivaděč vzduchu - 1m pod hladinu v nádrži); mat. 1.4301; d42,4x2; L=3m, včetně tvarovek, kulového kohoutu 5/4" (mat. 1.4404) a plochého šroubení (mat. 1.4404)</t>
  </si>
  <si>
    <t>ČOV-TECH-077</t>
  </si>
  <si>
    <t>Svod vzduchu aeračního roštu PP-R d40x5,5 s karbonovým vláknem; včetně tvarovek, L = 5m; navazuje na položku číslo 76</t>
  </si>
  <si>
    <t>ČOV-TECH-078</t>
  </si>
  <si>
    <t>Odvodňovací potrubí aeračního roštu PP-R d32x4,4 s karbonovým vláknem; L=4m včetně tvarovek</t>
  </si>
  <si>
    <t>ČOV-TECH-079</t>
  </si>
  <si>
    <t>Odvodňovací potrubí aeračního roštu; mat. 1.4301; d33,7x2; kulový kohout 1" (mat. 1.4404); L=2m; navazuje na položku číslo 78</t>
  </si>
  <si>
    <t>D6</t>
  </si>
  <si>
    <t>Nitrifikační nádrž</t>
  </si>
  <si>
    <t>ČOV-TECH-080</t>
  </si>
  <si>
    <t>Aerační rošt; mat. 1.4301; L = 3,5m; 10ks jemnobublinných aeračních elementů délky 0,75m; silikonová membrána</t>
  </si>
  <si>
    <t>ČOV-TECH-081</t>
  </si>
  <si>
    <t>ČOV-TECH-082</t>
  </si>
  <si>
    <t>Svod vzduchu aeračního roštu PP-R d40x5,5 s karbonovým vláknem; včetně tvarovek, L = 5m; navazuje na položku číslo 81</t>
  </si>
  <si>
    <t>ČOV-TECH-083</t>
  </si>
  <si>
    <t>ČOV-TECH-084</t>
  </si>
  <si>
    <t>Odvodňovací potrubí aeračního roštu; mat. 1.4301; d33,7x2; kulový kohout 1" (mat. 1.4404); L=2m; navazuje na položku číslo 83</t>
  </si>
  <si>
    <t>ČOV-TECH-085</t>
  </si>
  <si>
    <t>Optická kyslíková sonda; výstup 4-20mA; včetně vyhodnocovací jednotky a převodníku</t>
  </si>
  <si>
    <t>D7</t>
  </si>
  <si>
    <t>Dosazovací nádrž</t>
  </si>
  <si>
    <t>ČOV-TECH-086</t>
  </si>
  <si>
    <t>Odplyňovací zóna nátoku dosazovací nádrže; mat 1.4301; R=0,3m; H = 1,5m; tl.2mm</t>
  </si>
  <si>
    <t>ČOV-TECH-087</t>
  </si>
  <si>
    <t>Potrubí nátoku dosazovací nádrže; mat. 1.4301; d254x2; L= 1,8m</t>
  </si>
  <si>
    <t>ČOV-TECH-088</t>
  </si>
  <si>
    <t>Řetězové svěrné těsnění potrubí nátoku dosazovací nádrže DN250; mat. pryž EPDM a 1.4301</t>
  </si>
  <si>
    <t>178</t>
  </si>
  <si>
    <t>ČOV-TECH-089</t>
  </si>
  <si>
    <t>Středový válec s tangenciálním nátokem mat. 1.4301; tl. 2mm; světlost 0,8m; výška 3m; včetně zařízení k stahování plovoucích nečistot</t>
  </si>
  <si>
    <t>180</t>
  </si>
  <si>
    <t>ČOV-TECH-090</t>
  </si>
  <si>
    <t>Savice plovoucích nečistot uklidňovacího válce; mat. PVC; DN100; L = 1,5m; včetně hadicových spon z mat. 1.4301</t>
  </si>
  <si>
    <t>182</t>
  </si>
  <si>
    <t>ČOV-TECH-091</t>
  </si>
  <si>
    <t>Potrubí mamutkového čeprpadla sběru plovoucích nečistot válce; mat. 1.4301; d108x2; L=6m včetně tvarovek</t>
  </si>
  <si>
    <t>184</t>
  </si>
  <si>
    <t>ČOV-TECH-092</t>
  </si>
  <si>
    <t>Svod vzduchu mamutkového čerpadla plovoucích nečistot uklidňovacího válce a dosazovací nádrže (přivaděč vzduchu - 1m pod hladinu v nádrži); mat. 1.4301; d21,3x2; L=6m, včetně tvarovek, 2x kulového kohoutu 1/2" (mat. 1.4404) a 4x plochého šroubení (mat. 1.</t>
  </si>
  <si>
    <t>186</t>
  </si>
  <si>
    <t>ČOV-TECH-093</t>
  </si>
  <si>
    <t>Svod vzduchu mamutkového čerpadla PP-R d20x2,8 s karbonovým vláknem; včetně tvarovek, L = 4m; navazuje na položku číslo 92</t>
  </si>
  <si>
    <t>188</t>
  </si>
  <si>
    <t>ČOV-TECH-094</t>
  </si>
  <si>
    <t>Solenoidový ventil svodu vzduchu mamutkového čerpadla hladinových nečistot válce; uzavřen v základní poloze; G1/2"; U = 230V</t>
  </si>
  <si>
    <t>190</t>
  </si>
  <si>
    <t>ČOV-TECH-095</t>
  </si>
  <si>
    <t>Čerpadlo vratného kalu; Q/h = 3 l.s-1 / 2,6 m; P=0,75kW; 400V 3f; záplavné kalové čerpadlo, může být trvale provozováno pod vodou i v suché jímce; včetně patkového kolene DN65 a vodících tyčí (1.4301); průchodnost 50mm; šroubové odstředivé kolo; čidlo a v</t>
  </si>
  <si>
    <t>192</t>
  </si>
  <si>
    <t>ČOV-TECH-096</t>
  </si>
  <si>
    <t>Suchá rezerva čerpadla vratného kalu uložená na ČOV</t>
  </si>
  <si>
    <t>194</t>
  </si>
  <si>
    <t>ČOV-TECH-097</t>
  </si>
  <si>
    <t>Zdvihací zařízení čerpadla vratného kalu; nosnost minimálně 100kg; ruční pohon; včetně převěšovacího háku s karabinou a lanka; mat. pozink ocel (jeřábek) a 1.4301 (řetěz, lanko); jeřábek je společný pro obě čerpadla</t>
  </si>
  <si>
    <t>196</t>
  </si>
  <si>
    <t>ČOV-TECH-098</t>
  </si>
  <si>
    <t>Patka ručního zdvihacího žařízení; mat. pozink ocel; právě jednomu čerpadlu náleží právě jedna patka; náleží k položce č. 97</t>
  </si>
  <si>
    <t>198</t>
  </si>
  <si>
    <t>ČOV-TECH-099</t>
  </si>
  <si>
    <t>Výtlačné potrubí vratného kalu; mat 1.4301; d76,1x2; L = 22m včetně tvarovek a přírub</t>
  </si>
  <si>
    <t>200</t>
  </si>
  <si>
    <t>ČOV-TECH-100</t>
  </si>
  <si>
    <t>Řetězové svěrné těsnění potrubí vratného kalu DN65; mat. pryž EPDM a 1.4301</t>
  </si>
  <si>
    <t>202</t>
  </si>
  <si>
    <t>ČOV-TECH-101</t>
  </si>
  <si>
    <t>Rozdělovací objekt kašnového typu; objekt slouží ke kontrole množství a kvality vratného kalu, při otevření servoarmatury dojde k odkalení systému; tangenciální nátok d76,1x2; dnový odtok DN150 převýšený nad dno objektu; odkalení od dna d108x2 s točivou p</t>
  </si>
  <si>
    <t>204</t>
  </si>
  <si>
    <t>ČOV-TECH-102</t>
  </si>
  <si>
    <t>Mezipřírubová klapka odkalení systému; DN100 PN10; nerez disk, těžká protikorozní ochrana epoxidovým nátěrem; včetně servopohonu (400V)</t>
  </si>
  <si>
    <t>206</t>
  </si>
  <si>
    <t>ČOV-TECH-103</t>
  </si>
  <si>
    <t>Odkalovací potrubí přebytečného kalu; mat 1.4301; d108x2; L = 1m včetně tvarovek a přírub</t>
  </si>
  <si>
    <t>208</t>
  </si>
  <si>
    <t>ČOV-TECH-104</t>
  </si>
  <si>
    <t>Řetězové svěrné těsnění potrubí přebytečného kalu DN100; mat. pryž EPDM a 1.4301</t>
  </si>
  <si>
    <t>210</t>
  </si>
  <si>
    <t>ČOV-TECH-105</t>
  </si>
  <si>
    <t>Sběrný žlab plovoucích nečistot dosazovací nádrže; mat. 1.4301; tl. 2mm; žlab 0,4x0,4m; nátrubek d108x2 L=3,5m</t>
  </si>
  <si>
    <t>212</t>
  </si>
  <si>
    <t>ČOV-TECH-106</t>
  </si>
  <si>
    <t>Savice plovoucích nečistot dosazovací nádrže; mat. PVC; L = 1,5m; včetně hadicových spon z mat. 1.4301</t>
  </si>
  <si>
    <t>214</t>
  </si>
  <si>
    <t>ČOV-TECH-107</t>
  </si>
  <si>
    <t>Potrubí mamutkového čeprpadla sběru hladinových nečistot; mat 1.4301; d108x2; L = 6m včetně tvarovek</t>
  </si>
  <si>
    <t>216</t>
  </si>
  <si>
    <t>ČOV-TECH-108</t>
  </si>
  <si>
    <t>Sběrný žlab vyčištěné vody; mat. 1.4301; tl. 2mm; norná stěna; 2x hřebenový přeliv; délka hrany 2x3,6m</t>
  </si>
  <si>
    <t>218</t>
  </si>
  <si>
    <t>ČOV-TECH-109</t>
  </si>
  <si>
    <t>Potrubí odtoku vyčištěné vody dvojcice čistírenských linek PVC-KG DN160 a DN200; L=14m včetně tvarovek</t>
  </si>
  <si>
    <t>220</t>
  </si>
  <si>
    <t>ČOV-TECH-110</t>
  </si>
  <si>
    <t>Řetězové svěrné těsnění potrubí odtoku vyčištěné vody dosazovací nádrže 2; DN150; mat. pryž EPDM a 1.4301</t>
  </si>
  <si>
    <t>222</t>
  </si>
  <si>
    <t>ČOV-TECH-111</t>
  </si>
  <si>
    <t>Řetězové svěrné těsnění potrubí odtoku vyčištěné vody z ČOV; DN200; mat. pryž EPDM a 1.4301</t>
  </si>
  <si>
    <t>224</t>
  </si>
  <si>
    <t>ČOV-TECH-112</t>
  </si>
  <si>
    <t>Ofuk hladiny dosazovací nádrže; mat. 1.4301; d21,3x2; L=3,3m včetně tvarovek</t>
  </si>
  <si>
    <t>226</t>
  </si>
  <si>
    <t>ČOV-TECH-113</t>
  </si>
  <si>
    <t>Svod vzduchu ofuku hladiny; mat. 1.4301; d21,3x2; L = 5m včetně tvarovek; kulový kohout 1/2" 1.4404; ploché šroubení 1/2" 1.4404</t>
  </si>
  <si>
    <t>228</t>
  </si>
  <si>
    <t>D8</t>
  </si>
  <si>
    <t>Kalojem</t>
  </si>
  <si>
    <t>ČOV-TECH-114</t>
  </si>
  <si>
    <t>Aerační rošt; mat. 1.4301; L = 3,05m; 8ks jemnobublinných aeračních elementů délky 0,75m; silikonová membrána</t>
  </si>
  <si>
    <t>230</t>
  </si>
  <si>
    <t>ČOV-TECH-115</t>
  </si>
  <si>
    <t>Svod vzduchu aeračního roštu PP-R d40x5,5 s karbonovým vláknem; včetně tvarovek, L = 10m; kulový kohout 5/4" 1.4404; ploché šroubení 5/4" 1.4404</t>
  </si>
  <si>
    <t>232</t>
  </si>
  <si>
    <t>ČOV-TECH-116</t>
  </si>
  <si>
    <t>Řetězové svěrné těsnění potrubí svodu vzduchu DN32; mat. pryž EPDM a 1.4301</t>
  </si>
  <si>
    <t>234</t>
  </si>
  <si>
    <t>ČOV-TECH-117</t>
  </si>
  <si>
    <t>Odvodňovací potrubí aeračního roštu PP-R d32 s karbonovým vláknem; kulový kohout PP-R; L=9m</t>
  </si>
  <si>
    <t>236</t>
  </si>
  <si>
    <t>ČOV-TECH-118</t>
  </si>
  <si>
    <t>Žebřík; délka 5m; mat. 1.4301 nebo kompozit</t>
  </si>
  <si>
    <t>238</t>
  </si>
  <si>
    <t>ČOV-TECH-119</t>
  </si>
  <si>
    <t>Potrubí odtahu kalu; mat. 1.4301; d108x2; L=7m včetně tvarovek a přírubového spoje</t>
  </si>
  <si>
    <t>240</t>
  </si>
  <si>
    <t>ČOV-TECH-120</t>
  </si>
  <si>
    <t>Fekální koncovka dle požadavku provozovatele</t>
  </si>
  <si>
    <t>242</t>
  </si>
  <si>
    <t>ČOV-TECH-121</t>
  </si>
  <si>
    <t>Řetězové svěrné těsnění potrubí odtahu kalu DN100; mat. pryž EPDM a 1.4301</t>
  </si>
  <si>
    <t>244</t>
  </si>
  <si>
    <t>ČOV-TECH-122</t>
  </si>
  <si>
    <t>Úkapový žlábek potrubí odtahu kalu; mat. 1.4301; rozměr 600x700x150mm; tl. 2mm; odtok zpět do kalojemu</t>
  </si>
  <si>
    <t>246</t>
  </si>
  <si>
    <t>ČOV-TECH-123</t>
  </si>
  <si>
    <t>Řetězové svěrné těsnění potrubí odtoku žlábku DN100; mat. pryž EPDM a 1.4301</t>
  </si>
  <si>
    <t>248</t>
  </si>
  <si>
    <t>ČOV-TECH-124</t>
  </si>
  <si>
    <t>Čerpadlo kalové vody; Q/h = 5,5 l/s / 4m; P=0,5kW; 400V, 3f; vířivé oběžné kolo; průchodnost 35mm</t>
  </si>
  <si>
    <t>250</t>
  </si>
  <si>
    <t>ČOV-TECH-125</t>
  </si>
  <si>
    <t>Spouštěcí zařízení (vodící tyč čerpadla kalové vody) včetně příslušenství; včetně řetězu s převěšovacími oky (1.4301, L = 7m); mat. 1.4301; L = 5m</t>
  </si>
  <si>
    <t>252</t>
  </si>
  <si>
    <t>ČOV-TECH-126</t>
  </si>
  <si>
    <t>Fekální savice výtlaku kalové vody; mat. PVC; L = 3,5m; včetně hadicových spon z mat. 1.4301</t>
  </si>
  <si>
    <t>254</t>
  </si>
  <si>
    <t>ČOV-TECH-127</t>
  </si>
  <si>
    <t>Výtlačné potrubí kalové vody; mat. PE100; d50x2,9; L = 11m včetně tvarovek; nutno koordinovat se stavbou, trubka bude uložena před zhotovením podlahy provozního objektu ČOV</t>
  </si>
  <si>
    <t>ČOV-TECH-128</t>
  </si>
  <si>
    <t>Dilatační obal potrubí PE d50 v prostupu podlahou; nutno osadit v koordinaci se zhotovitelem stavební části; mat. např pěnový polyethylen; L = 1m</t>
  </si>
  <si>
    <t>258</t>
  </si>
  <si>
    <t>ČOV-TECH-129</t>
  </si>
  <si>
    <t>Řetězové svěrné těsnění potrubí výtlaku kalové vody DN40; mat. pryž EPDM a 1.4301</t>
  </si>
  <si>
    <t>260</t>
  </si>
  <si>
    <t>ČOV-TECH-130</t>
  </si>
  <si>
    <t>Hydrostatická sonda stavu hladiny v kalojemu; výstup 4-20mA</t>
  </si>
  <si>
    <t>262</t>
  </si>
  <si>
    <t>ČOV-TECH-131</t>
  </si>
  <si>
    <t>264</t>
  </si>
  <si>
    <t>ČOV-TECH-132</t>
  </si>
  <si>
    <t>Plovák se zvýšenou schopností plovat v provzdušňované nádrži (havarijní hladina)</t>
  </si>
  <si>
    <t>266</t>
  </si>
  <si>
    <t>ČOV-TECH-133</t>
  </si>
  <si>
    <t>Norná stěna havarijního přepadu; mat. 1.4301; R=0,2m; H = 1,5m; tl.2mm</t>
  </si>
  <si>
    <t>268</t>
  </si>
  <si>
    <t>ČOV-TECH-134</t>
  </si>
  <si>
    <t>Havarijní přepad do denitrifikace; jádrový vývrt DN100, včetně ošetření vývrtu nátěrem</t>
  </si>
  <si>
    <t>270</t>
  </si>
  <si>
    <t>D9</t>
  </si>
  <si>
    <t>Dmychárna a rozvody stlačeného vzduchu ČOV</t>
  </si>
  <si>
    <t>ČOV-TECH-135</t>
  </si>
  <si>
    <t>Dmychadlové soustrojí aktivace; Q = 1,18-2,74 m3/hod (sání); p = 60kPa; P = 5,5kW; 400V 3f; protihlukový kryt; řízeno FM; provoz v režimu 2+1</t>
  </si>
  <si>
    <t>272</t>
  </si>
  <si>
    <t>ČOV-TECH-136</t>
  </si>
  <si>
    <t>Dmychadlové soustrojí kalojemu; Q = 0,95 m3/hod (sání); p = 60kPa; P = 2,2kW; 400V 3f; protihlukový kryt; bez řízení FM; provoz v režimu 1+0</t>
  </si>
  <si>
    <t>274</t>
  </si>
  <si>
    <t>ČOV-TECH-137</t>
  </si>
  <si>
    <t>Rám pro instalaci dmychadel nad sebou; mat. 1.4301</t>
  </si>
  <si>
    <t>276</t>
  </si>
  <si>
    <t>ČOV-TECH-138</t>
  </si>
  <si>
    <t>Trubní přivaděč tlakového vzduchu; mat. 1.4301; d88,9x2; L = 27m včetně tvarovek a přírub</t>
  </si>
  <si>
    <t>278</t>
  </si>
  <si>
    <t>ČOV-TECH-139</t>
  </si>
  <si>
    <t>Trubní přivaděč tlakového vzduchu selektoru; mat. 1.4301; d60,3x2; L = 3m včetně tvarovek a přírub</t>
  </si>
  <si>
    <t>280</t>
  </si>
  <si>
    <t>ČOV-TECH-140</t>
  </si>
  <si>
    <t>Trubní přivaděč tlakového vzduchu kalojemu; mat. 1.4301; d60,3x2; L = 10m včetně tvarovek a přírub</t>
  </si>
  <si>
    <t>282</t>
  </si>
  <si>
    <t>ČOV-TECH-141</t>
  </si>
  <si>
    <t>Trubní přivaděč tlakového vzduchu; mat. 1.4301; d33,7x2; L = 1,5m včetně tvarovek a přírub</t>
  </si>
  <si>
    <t>284</t>
  </si>
  <si>
    <t>ČOV-TECH-142</t>
  </si>
  <si>
    <t>Řetězové svěrné těsnění potrubí přivaděče vzduchu DN50; mat. pryž EPDM a 1.4301</t>
  </si>
  <si>
    <t>286</t>
  </si>
  <si>
    <t>ČOV-TECH-143</t>
  </si>
  <si>
    <t>Řetězové svěrné těsnění potrubí přivaděče vzduchu DN80; mat. pryž EPDM a 1.4301</t>
  </si>
  <si>
    <t>288</t>
  </si>
  <si>
    <t>ČOV-TECH-144</t>
  </si>
  <si>
    <t>Mezipřírubová klapka na výtlaku záložního dmychadla; DN80, PN10; těžká protikorozní ochrana epoxidovým nátěrem, nerezový disk; včetně ovládací páky; EPDM těsnění</t>
  </si>
  <si>
    <t>290</t>
  </si>
  <si>
    <t>ČOV-TECH-145</t>
  </si>
  <si>
    <t>Rozdělovač vzduchu selektoru; odpich 4x 3/4"; mat. 1.4301; délka 1m</t>
  </si>
  <si>
    <t>292</t>
  </si>
  <si>
    <t>ČOV-TECH-146</t>
  </si>
  <si>
    <t>Rozdělovač vzduchu dosazovací nádrže; odpich 4x 1/2"; mat. 1.4301; délka 1,4m</t>
  </si>
  <si>
    <t>294</t>
  </si>
  <si>
    <t>ČOV-TECH-147</t>
  </si>
  <si>
    <t>Rozdělovač vzduchu kalojemu; odpich 2x 5/4"; mat. 1.4301; délka 1m; včetně přírubového spoje</t>
  </si>
  <si>
    <t>296</t>
  </si>
  <si>
    <t>D10</t>
  </si>
  <si>
    <t>Chemické hospodářství</t>
  </si>
  <si>
    <t>ČOV-TECH-148</t>
  </si>
  <si>
    <t>Zásobní nádrž Fe3+; V = 3m3; mat. PP; dvoujplášťové provedení; včetně vaničky úkapů při plnění, uzavíratelného plnícího potrubí s bajonetovou koncovku, odvětracího potrubí, revizního poklopu, stavoznaku, připojením sání dávkovacích čerpadel</t>
  </si>
  <si>
    <t>298</t>
  </si>
  <si>
    <t>ČOV-TECH-149</t>
  </si>
  <si>
    <t>Dávkovací stanice (určená pro 2 kusy membránových dávkovacíh čerpadel, včetně příslušenství), temperována; včetně stojanu z mat. 1.4301</t>
  </si>
  <si>
    <t>300</t>
  </si>
  <si>
    <t>ČOV-TECH-150</t>
  </si>
  <si>
    <t>Membránové dávkovací čerpadlo flokulantu; krokový motorek; Qmax=6,0 l/hod do přetlaku max 10 barů; provozní režim start/stop s ručním nastavením výkonu 0,1-100 %; včetně plováku proti chodu na sucho a protitlakého ventilu; řízení AR, výstup chybových hláš</t>
  </si>
  <si>
    <t>302</t>
  </si>
  <si>
    <t>ČOV-TECH-151</t>
  </si>
  <si>
    <t>Sací a výtlačné hadice dávkovacího čerpadla, včetně protitlakého ventilu; L = 20m</t>
  </si>
  <si>
    <t>304</t>
  </si>
  <si>
    <t>ČOV-TECH-152</t>
  </si>
  <si>
    <t>Chránička hadic; trubka L = 12m; mat. 1.4301; umístěna na dělících příčkách nádrží</t>
  </si>
  <si>
    <t>306</t>
  </si>
  <si>
    <t>D11</t>
  </si>
  <si>
    <t>Poklopy, rošty, lávky</t>
  </si>
  <si>
    <t>ČOV-TECH-153</t>
  </si>
  <si>
    <t>Ochranné zábradlí manipulačního otvoru česlicového koše, včetně okopového plechu; mat. 1.4301; trubková konstrukce; L= 6 bm</t>
  </si>
  <si>
    <t>308</t>
  </si>
  <si>
    <t>ČOV-TECH-154</t>
  </si>
  <si>
    <t>Zakrytování selektorů pororošty, včetně nosné konstrukce (L50x5); mat. pozink ocel; S = 3,8m2</t>
  </si>
  <si>
    <t>310</t>
  </si>
  <si>
    <t>ČOV-TECH-155</t>
  </si>
  <si>
    <t>Obvodové zábradlí venkovní části čistírny, včetně okopového plechu; mat. pozink ocel; trubková konstrukce; L= 26 bm</t>
  </si>
  <si>
    <t>312</t>
  </si>
  <si>
    <t>ČOV-TECH-156</t>
  </si>
  <si>
    <t>Pochozí lávka nad venkovními nádržemi čistírny, včetně zábradlí a okopových plechů; šířka 1m; L=19,6 bm; S = 19,6m2; mat. pozink ocel</t>
  </si>
  <si>
    <t>314</t>
  </si>
  <si>
    <t>ČOV-TECH-157</t>
  </si>
  <si>
    <t>Schodiště z nádrže selektoru 1 na obslužnou komunikaci, včetně zábradlí; šířka 1m; převýšení 0,56m; 4 stupňě; mat. pozink ocel</t>
  </si>
  <si>
    <t>316</t>
  </si>
  <si>
    <t>ČOV-TECH-158</t>
  </si>
  <si>
    <t>Schodiště z dosazovací nádrže 1 na obslužnou komunikaci, včetně zábradlí; šířka 1m; převýšení 1095; 7 stupňů; mat. pozink ocel</t>
  </si>
  <si>
    <t>318</t>
  </si>
  <si>
    <t>ČOV-TECH-159</t>
  </si>
  <si>
    <t>Betonová patka podpírající spodní část schodišť ze selektoru a dosazovací nádrže (pol. 157 a 158); 1,2x0,4x0,3m; DODÁVKA STAVBY V KOORDINACI S DODAVATELEM SCHODIŠTĚ</t>
  </si>
  <si>
    <t>320</t>
  </si>
  <si>
    <t>ČOV-TECH-160</t>
  </si>
  <si>
    <t>Schodiště z dosazovací nádrže 2 na obslužný chodník, včetně zábradlí; šířka 0,6m; převýšení 1080mm; 6 stupňů; mat. pozink ocel</t>
  </si>
  <si>
    <t>322</t>
  </si>
  <si>
    <t>ČOV-TECH-161</t>
  </si>
  <si>
    <t>Betonová patka podpírající spodní část schodiště dosazovací nádrže 2 (pol. 160); 0,8x0,5x0,3m; DODÁVKA STAVBY V KOORDINACI S DODAVATELEM SCHODIŠTĚ</t>
  </si>
  <si>
    <t>324</t>
  </si>
  <si>
    <t>D12</t>
  </si>
  <si>
    <t>Vzduchotechnika</t>
  </si>
  <si>
    <t>ČOV-TECH-162</t>
  </si>
  <si>
    <t>Ventilátor manipulační místnosti ve štítu budovy; Q=810 m3/hod; P=80W, U=230V; DN200 mm; např. typ HXBR/2-200</t>
  </si>
  <si>
    <t>326</t>
  </si>
  <si>
    <t>ČOV-TECH-163</t>
  </si>
  <si>
    <t>Žaluziová klapka samotížná na výdechovém otvoru ventilátoru; mat. plast; rozměr DN200mm; např. typ PER200; náleží k položce č. 162</t>
  </si>
  <si>
    <t>328</t>
  </si>
  <si>
    <t>ČOV-TECH-164</t>
  </si>
  <si>
    <t>Ventilátor dmychárny; Q=1090 m3/hod; P=77W, U=230V; DN250 mm; např. typ HCFB/4-250 H</t>
  </si>
  <si>
    <t>330</t>
  </si>
  <si>
    <t>ČOV-TECH-165</t>
  </si>
  <si>
    <t>Žaluziová klapka samotížná; mat. plast; DN250mm; např. typ PER250; náleží k položce č. 164</t>
  </si>
  <si>
    <t>332</t>
  </si>
  <si>
    <t>ČOV-TECH-166</t>
  </si>
  <si>
    <t>Protidešťová žaluzie sání vzduchu dmychárny (venkovní); mat. pozink ocel; rozměr 305x305mm; např. typ TWG315</t>
  </si>
  <si>
    <t>334</t>
  </si>
  <si>
    <t>ČOV-TECH-167</t>
  </si>
  <si>
    <t>Žaluziová klapka samotížná na sacím otvoru dmychárny (vnitřní); mat. pozink ocel; rozměr 305x305mm; např. typ TRK315; náleží k položce č. 166</t>
  </si>
  <si>
    <t>336</t>
  </si>
  <si>
    <t>ČOV-TECH-168</t>
  </si>
  <si>
    <t>Ventilátor umývárny; Q=180m3/hod; P=25W; U=230V; DN125mm; např. typ EDM200CZ</t>
  </si>
  <si>
    <t>338</t>
  </si>
  <si>
    <t>ČOV-TECH-169</t>
  </si>
  <si>
    <t>Žaluziová klapka samotížná; mat. plast; DN125mm; např. typ PER125W; náleží k položce č. 168</t>
  </si>
  <si>
    <t>340</t>
  </si>
  <si>
    <t>ČOV-TECH-170</t>
  </si>
  <si>
    <t>Protidešťová žaluzie sání vzduchu manipulační místnosti; mat. plast; rozměr DN200; např. typ PRG200</t>
  </si>
  <si>
    <t>342</t>
  </si>
  <si>
    <t>ČOV-TECH-171</t>
  </si>
  <si>
    <t>Ochranná mřížka sání vzduchu manipulační místnosti (vnitřní); rozměr DN200</t>
  </si>
  <si>
    <t>344</t>
  </si>
  <si>
    <t>ČOV-TECH-172</t>
  </si>
  <si>
    <t>Prostorový termostat (dmychárna)</t>
  </si>
  <si>
    <t>346</t>
  </si>
  <si>
    <t>ČOV-TECH-173</t>
  </si>
  <si>
    <t>Hygrostat (umývárna; 2x manipulační místnost)</t>
  </si>
  <si>
    <t>348</t>
  </si>
  <si>
    <t>ČOV-TECH-174</t>
  </si>
  <si>
    <t>Vrtání ventilačních prostupů DN125; mat. broušené cihelné zdivo; NUTNÁ KOORDINACE SE ZHOTOVITELEM STAVEBNÍ ČÁSTI (OMÍTKY, NÁTĚRY)</t>
  </si>
  <si>
    <t>350</t>
  </si>
  <si>
    <t>ČOV-TECH-175</t>
  </si>
  <si>
    <t>Vrtání ventilačních prostupů DN200; mat. broušené cihelné zdivo; NUTNÁ KOORDINACE SE ZHOTOVITELEM STAVEBNÍ ČÁSTI (OMÍTKY, NÁTĚRY)</t>
  </si>
  <si>
    <t>352</t>
  </si>
  <si>
    <t>ČOV-TECH-176</t>
  </si>
  <si>
    <t>Vrtání ventilačních prostupů DN250; mat. broušené cihelné zdivo; NUTNÁ KOORDINACE SE ZHOTOVITELEM STAVEBNÍ ČÁSTI (OMÍTKY, NÁTĚRY)</t>
  </si>
  <si>
    <t>354</t>
  </si>
  <si>
    <t>ČOV-TECH-177</t>
  </si>
  <si>
    <t>Vrtání ventilačních prostupů DN300; mat. broušené cihelné zdivo; NUTNÁ KOORDINACE SE ZHOTOVITELEM STAVEBNÍ ČÁSTI (OMÍTKY, NÁTĚRY)</t>
  </si>
  <si>
    <t>356</t>
  </si>
  <si>
    <t>ČOV-TECH-178</t>
  </si>
  <si>
    <t>Chránička prostupu DN125 (např. trubka PVC-KG DN125); L = 0,3m; upevněno např. studniční montážní pěnou</t>
  </si>
  <si>
    <t>358</t>
  </si>
  <si>
    <t>179</t>
  </si>
  <si>
    <t>ČOV-TECH-179</t>
  </si>
  <si>
    <t>Chránička prostupu DN200 (např. trubka PVC-KG DN200); L = 0,3m; upevněno např. studniční montážní pěnou</t>
  </si>
  <si>
    <t>360</t>
  </si>
  <si>
    <t>ČOV-TECH-180</t>
  </si>
  <si>
    <t>Chránička prostupu DN250 (např. trubka PVC-KG DN250); L = 0,3m; upevněno např. studniční montážní pěnou</t>
  </si>
  <si>
    <t>362</t>
  </si>
  <si>
    <t>181</t>
  </si>
  <si>
    <t>ČOV-TECH-181</t>
  </si>
  <si>
    <t>Chránička prostupu DN300 (např. trubka PVC-KG DN300); L = 0,3m; upevněno např. studniční montážní pěnou</t>
  </si>
  <si>
    <t>364</t>
  </si>
  <si>
    <t>D13</t>
  </si>
  <si>
    <t>Ostatní náklady</t>
  </si>
  <si>
    <t>ČOV-TECH-182</t>
  </si>
  <si>
    <t>Radarová sonda měrného žlabu P-2 (výstup 4-20mA) a vyhodnocovací jednotka; odtok a obtok ČOV</t>
  </si>
  <si>
    <t>366</t>
  </si>
  <si>
    <t>183</t>
  </si>
  <si>
    <t>ČOV-TECH-183</t>
  </si>
  <si>
    <t>Úřední ověření měrného objektu, včetně certifikátu o způsobilosti objektu k měření</t>
  </si>
  <si>
    <t>368</t>
  </si>
  <si>
    <t>ČOV-TECH-184</t>
  </si>
  <si>
    <t>Pronájem jeřábu (instalace zámečnických konstrukcí a mechanického předčištění)</t>
  </si>
  <si>
    <t>370</t>
  </si>
  <si>
    <t>185</t>
  </si>
  <si>
    <t>ČOV-TECH-185</t>
  </si>
  <si>
    <t>Kompletní montážní práce spojené s technologií</t>
  </si>
  <si>
    <t>372</t>
  </si>
  <si>
    <t>ČOV-TECH-186</t>
  </si>
  <si>
    <t>Řízené přečerpání stávající čistírny a následné vyčištění dle harmonogramu prací; likvidace vyčerpaného obsahu nádrže oprávněnou osobou; NUTNO KOORDINOVAT S PROVOZOVATELEM ČOV A OSTATNÍMI DODAVATELI</t>
  </si>
  <si>
    <t>374</t>
  </si>
  <si>
    <t>187</t>
  </si>
  <si>
    <t>ČOV-TECH-187</t>
  </si>
  <si>
    <t>Vrtání prostupů potrubí DN&lt;50mm, včetně ošetření vývrtu nátěrem</t>
  </si>
  <si>
    <t>376</t>
  </si>
  <si>
    <t>ČOV-TECH-188</t>
  </si>
  <si>
    <t>Vrtání prostupů potrubí DN&lt;100mm, včetně ošetření vývrtu nátěrem</t>
  </si>
  <si>
    <t>378</t>
  </si>
  <si>
    <t>189</t>
  </si>
  <si>
    <t>ČOV-TECH-189</t>
  </si>
  <si>
    <t>Vrtání prostupů potrubí DN&lt;150mm, včetně ošetření vývrtu nátěrem</t>
  </si>
  <si>
    <t>380</t>
  </si>
  <si>
    <t>ČOV-TECH-190</t>
  </si>
  <si>
    <t>Vrtání prostupů potrubí DN&lt;200mm, včetně ošetření vývrtu nátěrem</t>
  </si>
  <si>
    <t>382</t>
  </si>
  <si>
    <t>191</t>
  </si>
  <si>
    <t>ČOV-TECH-191</t>
  </si>
  <si>
    <t>Vrtání prostupů potrubí DN&lt;250mm, včetně ošetření vývrtu nátěrem</t>
  </si>
  <si>
    <t>384</t>
  </si>
  <si>
    <t>ČOV-TECH-192</t>
  </si>
  <si>
    <t>Vrtání prostupů potrubí DN&lt;300mm, včetně ošetření vývrtu nátěrem</t>
  </si>
  <si>
    <t>386</t>
  </si>
  <si>
    <t>193</t>
  </si>
  <si>
    <t>ČOV-TECH-193</t>
  </si>
  <si>
    <t>Montážní a spojovací materiál, konzole k ukotvení potrubí; mat. 1.4301</t>
  </si>
  <si>
    <t>388</t>
  </si>
  <si>
    <t>ČOV-TECH-194</t>
  </si>
  <si>
    <t>Zařízení staveniště</t>
  </si>
  <si>
    <t>390</t>
  </si>
  <si>
    <t>195</t>
  </si>
  <si>
    <t>ČOV-TECH-195</t>
  </si>
  <si>
    <t>Revize, zkoušky těsnosti potrubí</t>
  </si>
  <si>
    <t>392</t>
  </si>
  <si>
    <t>ČOV-TECH-196</t>
  </si>
  <si>
    <t>Provozní řád</t>
  </si>
  <si>
    <t>paré</t>
  </si>
  <si>
    <t>394</t>
  </si>
  <si>
    <t>197</t>
  </si>
  <si>
    <t>ČOV-TECH-197</t>
  </si>
  <si>
    <t>Komplexní vyzkoušení, zaškolení obsluhy, uvedení do provozu</t>
  </si>
  <si>
    <t>396</t>
  </si>
  <si>
    <t>ČOV-TECH-198</t>
  </si>
  <si>
    <t>Výrobní dokumentace technologického zařízení</t>
  </si>
  <si>
    <t>398</t>
  </si>
  <si>
    <t>199</t>
  </si>
  <si>
    <t>ČOV-TECH-199</t>
  </si>
  <si>
    <t>Dokumentace skutečného provedení technologické části</t>
  </si>
  <si>
    <t>400</t>
  </si>
  <si>
    <t>ČOV-TECH-200</t>
  </si>
  <si>
    <t>Autorský dozor</t>
  </si>
  <si>
    <t>402</t>
  </si>
  <si>
    <t>PS.02 - Technologická elektroinstalace a MaR</t>
  </si>
  <si>
    <t>EL_TECH-Část 1 - Kabely</t>
  </si>
  <si>
    <t>EL_TECH-Část 2 - Kabelové trasy</t>
  </si>
  <si>
    <t>EL_TECH-Část 5 - Rozvaděče</t>
  </si>
  <si>
    <t>EL_TECH-Část 6 - Snímače</t>
  </si>
  <si>
    <t>EL_TECH-Část 7 - Ostatní</t>
  </si>
  <si>
    <t>EL_TECH-Část 1</t>
  </si>
  <si>
    <t>EL_TECH-1.1</t>
  </si>
  <si>
    <t>EL_TECH-1.2</t>
  </si>
  <si>
    <t>EL_TECH-1.3</t>
  </si>
  <si>
    <t>CYKY 5x1,5</t>
  </si>
  <si>
    <t>EL_TECH-1.4</t>
  </si>
  <si>
    <t>EL_TECH-1.5</t>
  </si>
  <si>
    <t>CYKY-O 3x1,5</t>
  </si>
  <si>
    <t>EL_TECH-1.6</t>
  </si>
  <si>
    <t>CYKY 3x35+25</t>
  </si>
  <si>
    <t>EL_TECH-1.7</t>
  </si>
  <si>
    <t>YSLCY 5x1,5</t>
  </si>
  <si>
    <t>EL_TECH-1.8</t>
  </si>
  <si>
    <t>YSLCY 5x2,5</t>
  </si>
  <si>
    <t>EL_TECH-1.9</t>
  </si>
  <si>
    <t>YSLCY 7x1,5</t>
  </si>
  <si>
    <t>EL_TECH-1.10</t>
  </si>
  <si>
    <t>YSLCY 12x1,5</t>
  </si>
  <si>
    <t>EL_TECH-1.11</t>
  </si>
  <si>
    <t>YSLCY 5x6</t>
  </si>
  <si>
    <t>EL_TECH-1.12</t>
  </si>
  <si>
    <t>H07V-U35</t>
  </si>
  <si>
    <t>EL_TECH-Část 2</t>
  </si>
  <si>
    <t>Kabelové trasy</t>
  </si>
  <si>
    <t>EL_TECH-2.1</t>
  </si>
  <si>
    <t>Kabelový žlab žárově zinkovaný 200x100 vč.víka a dělící přepážky -Položka obsahuje : Dodávku a montáž zařízení včetně podružného materiálu a spojovacích prvků a úchytů. Položka dále obsahuje cenu za pom. mechanismy včetně všech ostatních vedlejších náklad</t>
  </si>
  <si>
    <t>EL_TECH-Část 5</t>
  </si>
  <si>
    <t>EL_TECH-5.3</t>
  </si>
  <si>
    <t>RT – rozvaděč technologie a napájení stavební elektroinstalace (viz.schém azapojení) ROZVADĚČ ZAŘAZEN VE STAVEBNÍ ELEKTROINSTALACI!!! -Položka obsahuje : Dodávku a montáž zařízení včetně podružného materiálu a spojovacích prvků a úchytů. Položka dále obsa</t>
  </si>
  <si>
    <t>EL_TECH-5.4</t>
  </si>
  <si>
    <t>MS – místní ovládací skříňky -Položka obsahuje : Dodávku a montáž zařízení včetně podružného materiálu a spojovacích prvků a úchytů. Položka dále obsahuje cenu za pom. mechanismy včetně všech ostatních vedlejších nákladů</t>
  </si>
  <si>
    <t>EL_TECH-Část 6</t>
  </si>
  <si>
    <t>Snímače</t>
  </si>
  <si>
    <t>EL_TECH-6.1</t>
  </si>
  <si>
    <t>Ultrazvukový snímač hladiny/průtoku výstup 4-20mA, uchycený na nerezovém držáku (měrné objekty odtok/obtok). -Položka obsahuje : Dodávku a montáž zařízení včetně podružného materiálu a spojovacích prvků a úchytů. Položka dále obsahuje cenu za pom. mechani</t>
  </si>
  <si>
    <t>EL_TECH-6.2</t>
  </si>
  <si>
    <t>Ultrazvukový snímač hladiny výstup 4-20mA, uchycený na nerezovém držáku (hladiny ČS, Retenční nádrž, Kalojem). -Položka obsahuje : Dodávku a montáž zařízení včetně podružného materiálu a spojovacích prvků a úchytů. Položka dále obsahuje cenu za pom. mecha</t>
  </si>
  <si>
    <t>EL_TECH-6.3</t>
  </si>
  <si>
    <t>Plovákový spínač -Položka obsahuje : Dodávku a montáž zařízení včetně podružného materiálu a spojovacích prvků a úchytů. Položka dále obsahuje cenu za pom. mechanismy včetně všech ostatních vedlejších nákladů</t>
  </si>
  <si>
    <t>EL_TECH-Část 7</t>
  </si>
  <si>
    <t>EL_TECH-7.1</t>
  </si>
  <si>
    <t>EL_TECH-7.2</t>
  </si>
  <si>
    <t>EL_TECH-7.3</t>
  </si>
  <si>
    <t>EL_TECH-7.4</t>
  </si>
  <si>
    <t>EL_TECH-7.5</t>
  </si>
  <si>
    <t>OST - Ostatní a vedlejší náklady</t>
  </si>
  <si>
    <t>OST - Ostatní</t>
  </si>
  <si>
    <t xml:space="preserve">    VRN - Vedlejší rozpočtové náklady</t>
  </si>
  <si>
    <t xml:space="preserve">    O01 - Ostatní náklady</t>
  </si>
  <si>
    <t>VRN</t>
  </si>
  <si>
    <t>Vedlejší rozpočtové náklady</t>
  </si>
  <si>
    <t>V01-101</t>
  </si>
  <si>
    <t>Vytýčení stávajících sítí</t>
  </si>
  <si>
    <t>1024</t>
  </si>
  <si>
    <t>-1164390647</t>
  </si>
  <si>
    <t>V01-102</t>
  </si>
  <si>
    <t>Vytýčení stavby</t>
  </si>
  <si>
    <t>-2101383251</t>
  </si>
  <si>
    <t>V01-103</t>
  </si>
  <si>
    <t>Pasportizace stávajícího stavu přilehlých komunikací, budov a konstrukcí (před zahájením a po provedení stavebních prací)</t>
  </si>
  <si>
    <t>-325539002</t>
  </si>
  <si>
    <t>V01-104</t>
  </si>
  <si>
    <t>Úklid, odvoz a likvidace odpadu</t>
  </si>
  <si>
    <t>-1307184523</t>
  </si>
  <si>
    <t>V01-105</t>
  </si>
  <si>
    <t>1016642418</t>
  </si>
  <si>
    <t>V01-106</t>
  </si>
  <si>
    <t>Provozní vlivy, náklady způsobené omezením okolní dopravou, případné havarijní opravy, atd.</t>
  </si>
  <si>
    <t>-636446805</t>
  </si>
  <si>
    <t>V01-107</t>
  </si>
  <si>
    <t>Návrh dopravně inženýrských opatření, zajištění DIR</t>
  </si>
  <si>
    <t>-2135178405</t>
  </si>
  <si>
    <t>V01-108</t>
  </si>
  <si>
    <t>Realizace dopravně inženýrských opatření dle DIR</t>
  </si>
  <si>
    <t>-219415580</t>
  </si>
  <si>
    <t>O01</t>
  </si>
  <si>
    <t>O01-101</t>
  </si>
  <si>
    <t>Staveniště, zajištění přístupu k původní stávající budově ČOV během stavby, případným archeologickým průzkumem, atd.</t>
  </si>
  <si>
    <t>262144</t>
  </si>
  <si>
    <t>-2145551310</t>
  </si>
  <si>
    <t>O01-102</t>
  </si>
  <si>
    <t xml:space="preserve">Asistenční služby SV a.s. (odhad) - manipulace na provozu stávající ČOV, manipulace na síti, odstávky, uzavírání armatur </t>
  </si>
  <si>
    <t>komplet</t>
  </si>
  <si>
    <t>1766959296</t>
  </si>
  <si>
    <t>O01-103</t>
  </si>
  <si>
    <t>Zkoušky a revize dle Technické zprávy (např. zkoušky hutnění, zkoušky betonů, atd.)</t>
  </si>
  <si>
    <t>-69760241</t>
  </si>
  <si>
    <t>O01-104</t>
  </si>
  <si>
    <t>Zkouška funkčnosti signalizačního vodiče</t>
  </si>
  <si>
    <t>2056548895</t>
  </si>
  <si>
    <t>O01-105</t>
  </si>
  <si>
    <t>Předání a převzetí díla, dokumentace skutečného provedení, geodetické zaměření skutečného provedení (zaměření tras inženýrských sítí, kanalizačních šachet, budovy ČOV a všech dalších objektů, zaměření nových povrchů, oplocení atd.)</t>
  </si>
  <si>
    <t>-1523885502</t>
  </si>
  <si>
    <t>SEZNAM FIGUR</t>
  </si>
  <si>
    <t>Výměra</t>
  </si>
  <si>
    <t xml:space="preserve"> SO.00</t>
  </si>
  <si>
    <t>IZ</t>
  </si>
  <si>
    <t>izolace</t>
  </si>
  <si>
    <t>OBS</t>
  </si>
  <si>
    <t>POD</t>
  </si>
  <si>
    <t>VYK</t>
  </si>
  <si>
    <t xml:space="preserve"> SO.01/ SO.01-STAV</t>
  </si>
  <si>
    <t>Použití figury:</t>
  </si>
  <si>
    <t>KROV</t>
  </si>
  <si>
    <t>Z výkresu Krov, celková délka prvků konstrukce krovu</t>
  </si>
  <si>
    <t>(0,12*0,18*6,71*6)*2"120x180"</t>
  </si>
  <si>
    <t>(0,12*0,18*8,2*16)*2"120x180"</t>
  </si>
  <si>
    <t>(0,16*0,22*5,2*2)"160x220"</t>
  </si>
  <si>
    <t>(0,16*0,18*15,7*2)"160x180"</t>
  </si>
  <si>
    <t>(0,08*0,18*5,46*9)"80x180"</t>
  </si>
  <si>
    <t>(0,08*0,18*2,14*31)"80x180"</t>
  </si>
  <si>
    <t>(0,08*0,18*6,84*6)"80x180"</t>
  </si>
  <si>
    <t>(0,14*0,14*4,615*6)"140x140"</t>
  </si>
  <si>
    <t>(0,12*0,12*1,0*12)"120x120"</t>
  </si>
  <si>
    <t>(0,16*0,12*4,9*2)"160x120"</t>
  </si>
  <si>
    <t>(0,16*0,12*15,4*2)"160x120"</t>
  </si>
  <si>
    <t>RYHY_RUCNI</t>
  </si>
  <si>
    <t xml:space="preserve"> SO.02</t>
  </si>
  <si>
    <t xml:space="preserve"> SO.03</t>
  </si>
  <si>
    <t>JAMA_1</t>
  </si>
  <si>
    <t>ZASYP_1</t>
  </si>
  <si>
    <t xml:space="preserve"> SO.04</t>
  </si>
  <si>
    <t xml:space="preserve"> SO.05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</si>
</sst>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8"/>
      <color rgb="FF800080"/>
      <name val="Arial CE"/>
    </font>
    <font>
      <sz val="7"/>
      <color rgb="FF969696"/>
      <name val="Arial CE"/>
    </font>
    <font>
      <sz val="8"/>
      <color rgb="FF505050"/>
      <name val="Arial CE"/>
    </font>
    <font>
      <sz val="8"/>
      <color rgb="FFFF0000"/>
      <name val="Arial CE"/>
    </font>
    <font>
      <i/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</font>
    <font>
      <i/>
      <sz val="9"/>
      <color rgb="FFFF0000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2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9" fillId="0" borderId="0" xfId="0" applyNumberFormat="1" applyFont="1"/>
    <xf numFmtId="0" fontId="32" fillId="0" borderId="14" xfId="0" applyFont="1" applyBorder="1"/>
    <xf numFmtId="166" fontId="32" fillId="0" borderId="0" xfId="0" applyNumberFormat="1" applyFont="1"/>
    <xf numFmtId="166" fontId="32" fillId="0" borderId="15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5" fillId="0" borderId="0" xfId="0" applyFont="1" applyAlignment="1">
      <alignment horizontal="left"/>
    </xf>
    <xf numFmtId="4" fontId="25" fillId="0" borderId="0" xfId="0" applyNumberFormat="1" applyFont="1"/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vertical="center"/>
    </xf>
    <xf numFmtId="4" fontId="16" fillId="2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Border="1" applyAlignment="1">
      <alignment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41" fillId="2" borderId="19" xfId="0" applyFont="1" applyFill="1" applyBorder="1" applyAlignment="1" applyProtection="1">
      <alignment horizontal="left" vertical="center"/>
      <protection locked="0"/>
    </xf>
    <xf numFmtId="0" fontId="4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16" fillId="5" borderId="2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5" fillId="5" borderId="0" xfId="0" applyFont="1" applyFill="1" applyAlignment="1">
      <alignment vertical="center"/>
    </xf>
    <xf numFmtId="0" fontId="37" fillId="5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0" fontId="32" fillId="5" borderId="0" xfId="0" applyFont="1" applyFill="1"/>
    <xf numFmtId="0" fontId="0" fillId="5" borderId="10" xfId="0" applyFill="1" applyBorder="1" applyAlignment="1">
      <alignment vertical="center"/>
    </xf>
    <xf numFmtId="0" fontId="0" fillId="5" borderId="0" xfId="0" applyFill="1"/>
    <xf numFmtId="0" fontId="41" fillId="5" borderId="22" xfId="0" applyFont="1" applyFill="1" applyBorder="1" applyAlignment="1">
      <alignment horizontal="center" vertical="center"/>
    </xf>
    <xf numFmtId="0" fontId="45" fillId="6" borderId="22" xfId="0" applyFont="1" applyFill="1" applyBorder="1" applyAlignment="1">
      <alignment horizontal="center" vertical="center"/>
    </xf>
    <xf numFmtId="0" fontId="44" fillId="6" borderId="0" xfId="0" applyFont="1" applyFill="1" applyAlignment="1">
      <alignment vertical="center"/>
    </xf>
    <xf numFmtId="0" fontId="38" fillId="6" borderId="0" xfId="0" applyFont="1" applyFill="1" applyAlignment="1">
      <alignment vertical="center"/>
    </xf>
    <xf numFmtId="0" fontId="46" fillId="6" borderId="22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35" fillId="6" borderId="0" xfId="0" applyFont="1" applyFill="1" applyAlignment="1">
      <alignment vertical="center"/>
    </xf>
    <xf numFmtId="0" fontId="37" fillId="6" borderId="0" xfId="0" applyFont="1" applyFill="1" applyAlignment="1">
      <alignment vertical="center"/>
    </xf>
    <xf numFmtId="0" fontId="41" fillId="6" borderId="22" xfId="0" applyFont="1" applyFill="1" applyBorder="1" applyAlignment="1">
      <alignment horizontal="center" vertical="center"/>
    </xf>
    <xf numFmtId="0" fontId="32" fillId="6" borderId="0" xfId="0" applyFont="1" applyFill="1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2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.zachova\Desktop\plocha\Nebu&#382;e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SO.00 - Odstranění provoz..."/>
      <sheetName val="SO.01-STAV - ČOV - staveb..."/>
      <sheetName val="SO.01-ELE - Stavební elek..."/>
      <sheetName val="SO.01-ZTI - Zdravotně tec..."/>
      <sheetName val="SO.02 - Čerpací stanice"/>
      <sheetName val="SO.03 - Retenční nádrž"/>
      <sheetName val="SO.04 - Kanalizační síť v..."/>
      <sheetName val="SO.05 - Areálový vodovod ČOV"/>
      <sheetName val="SO.06 - Elektropřípojka"/>
      <sheetName val="SO.07 - Zpevněné plochy"/>
      <sheetName val="SO.08 - Oplocení"/>
      <sheetName val="PS.01 - Technologie ČOV, ..."/>
      <sheetName val="PS.02 - Technologická ele..."/>
      <sheetName val="OST - Ostatní a vedlejší ..."/>
      <sheetName val="Seznam figur"/>
    </sheetNames>
    <sheetDataSet>
      <sheetData sheetId="0" refreshError="1"/>
      <sheetData sheetId="1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0</v>
          </cell>
        </row>
      </sheetData>
      <sheetData sheetId="2">
        <row r="32">
          <cell r="J32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45">
          <cell r="P145">
            <v>0</v>
          </cell>
        </row>
      </sheetData>
      <sheetData sheetId="3">
        <row r="32">
          <cell r="J32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8">
          <cell r="P128">
            <v>0</v>
          </cell>
        </row>
      </sheetData>
      <sheetData sheetId="4">
        <row r="32">
          <cell r="J32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125">
          <cell r="P125">
            <v>0</v>
          </cell>
        </row>
      </sheetData>
      <sheetData sheetId="5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0</v>
          </cell>
        </row>
      </sheetData>
      <sheetData sheetId="6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0</v>
          </cell>
        </row>
      </sheetData>
      <sheetData sheetId="7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2">
          <cell r="P122">
            <v>0</v>
          </cell>
        </row>
      </sheetData>
      <sheetData sheetId="8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3">
          <cell r="P123">
            <v>0</v>
          </cell>
        </row>
      </sheetData>
      <sheetData sheetId="9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0">
          <cell r="P120">
            <v>0</v>
          </cell>
        </row>
      </sheetData>
      <sheetData sheetId="10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0</v>
          </cell>
        </row>
      </sheetData>
      <sheetData sheetId="11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1">
          <cell r="P121">
            <v>0</v>
          </cell>
        </row>
      </sheetData>
      <sheetData sheetId="12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9">
          <cell r="P129">
            <v>0</v>
          </cell>
        </row>
      </sheetData>
      <sheetData sheetId="13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1">
          <cell r="P121">
            <v>0</v>
          </cell>
        </row>
      </sheetData>
      <sheetData sheetId="14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19">
          <cell r="P119">
            <v>0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460451152" TargetMode="External"/><Relationship Id="rId3" Type="http://schemas.openxmlformats.org/officeDocument/2006/relationships/hyperlink" Target="https://podminky.urs.cz/item/CS_URS_2022_01/210902015" TargetMode="External"/><Relationship Id="rId7" Type="http://schemas.openxmlformats.org/officeDocument/2006/relationships/hyperlink" Target="https://podminky.urs.cz/item/CS_URS_2022_01/460171142" TargetMode="External"/><Relationship Id="rId2" Type="http://schemas.openxmlformats.org/officeDocument/2006/relationships/hyperlink" Target="https://podminky.urs.cz/item/CS_URS_2022_01/210812061" TargetMode="External"/><Relationship Id="rId1" Type="http://schemas.openxmlformats.org/officeDocument/2006/relationships/hyperlink" Target="https://podminky.urs.cz/item/CS_URS_2022_01/210220001" TargetMode="External"/><Relationship Id="rId6" Type="http://schemas.openxmlformats.org/officeDocument/2006/relationships/hyperlink" Target="https://podminky.urs.cz/item/CS_URS_2022_01/181411131" TargetMode="External"/><Relationship Id="rId11" Type="http://schemas.openxmlformats.org/officeDocument/2006/relationships/hyperlink" Target="https://podminky.urs.cz/item/CS_URS_2022_01/460631212" TargetMode="External"/><Relationship Id="rId5" Type="http://schemas.openxmlformats.org/officeDocument/2006/relationships/hyperlink" Target="https://podminky.urs.cz/item/CS_URS_2022_01/460571111" TargetMode="External"/><Relationship Id="rId10" Type="http://schemas.openxmlformats.org/officeDocument/2006/relationships/hyperlink" Target="https://podminky.urs.cz/item/CS_URS_2022_01/460481121" TargetMode="External"/><Relationship Id="rId4" Type="http://schemas.openxmlformats.org/officeDocument/2006/relationships/hyperlink" Target="https://podminky.urs.cz/item/CS_URS_2022_01/460021121" TargetMode="External"/><Relationship Id="rId9" Type="http://schemas.openxmlformats.org/officeDocument/2006/relationships/hyperlink" Target="https://podminky.urs.cz/item/CS_URS_2022_01/460661111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274361821" TargetMode="External"/><Relationship Id="rId13" Type="http://schemas.openxmlformats.org/officeDocument/2006/relationships/hyperlink" Target="https://podminky.urs.cz/item/CS_URS_2022_01/564851111" TargetMode="External"/><Relationship Id="rId18" Type="http://schemas.openxmlformats.org/officeDocument/2006/relationships/hyperlink" Target="https://podminky.urs.cz/item/CS_URS_2022_01/573111113" TargetMode="External"/><Relationship Id="rId3" Type="http://schemas.openxmlformats.org/officeDocument/2006/relationships/hyperlink" Target="https://podminky.urs.cz/item/CS_URS_2022_01/121151113" TargetMode="External"/><Relationship Id="rId21" Type="http://schemas.openxmlformats.org/officeDocument/2006/relationships/hyperlink" Target="https://podminky.urs.cz/item/CS_URS_2022_01/916131213" TargetMode="External"/><Relationship Id="rId7" Type="http://schemas.openxmlformats.org/officeDocument/2006/relationships/hyperlink" Target="https://podminky.urs.cz/item/CS_URS_2022_01/274351122" TargetMode="External"/><Relationship Id="rId12" Type="http://schemas.openxmlformats.org/officeDocument/2006/relationships/hyperlink" Target="https://podminky.urs.cz/item/CS_URS_2022_01/561121112" TargetMode="External"/><Relationship Id="rId17" Type="http://schemas.openxmlformats.org/officeDocument/2006/relationships/hyperlink" Target="https://podminky.urs.cz/item/CS_URS_2022_01/577165142" TargetMode="External"/><Relationship Id="rId25" Type="http://schemas.openxmlformats.org/officeDocument/2006/relationships/hyperlink" Target="https://podminky.urs.cz/item/CS_URS_2022_01/711161117" TargetMode="External"/><Relationship Id="rId2" Type="http://schemas.openxmlformats.org/officeDocument/2006/relationships/hyperlink" Target="https://podminky.urs.cz/item/CS_URS_2022_01/174111101" TargetMode="External"/><Relationship Id="rId16" Type="http://schemas.openxmlformats.org/officeDocument/2006/relationships/hyperlink" Target="https://podminky.urs.cz/item/CS_URS_2022_01/564871116" TargetMode="External"/><Relationship Id="rId20" Type="http://schemas.openxmlformats.org/officeDocument/2006/relationships/hyperlink" Target="https://podminky.urs.cz/item/CS_URS_2022_01/577134111" TargetMode="External"/><Relationship Id="rId1" Type="http://schemas.openxmlformats.org/officeDocument/2006/relationships/hyperlink" Target="https://podminky.urs.cz/item/CS_URS_2022_01/132151101" TargetMode="External"/><Relationship Id="rId6" Type="http://schemas.openxmlformats.org/officeDocument/2006/relationships/hyperlink" Target="https://podminky.urs.cz/item/CS_URS_2022_01/274351121" TargetMode="External"/><Relationship Id="rId11" Type="http://schemas.openxmlformats.org/officeDocument/2006/relationships/hyperlink" Target="https://podminky.urs.cz/item/CS_URS_2022_01/181311103" TargetMode="External"/><Relationship Id="rId24" Type="http://schemas.openxmlformats.org/officeDocument/2006/relationships/hyperlink" Target="https://podminky.urs.cz/item/CS_URS_2022_01/998225111" TargetMode="External"/><Relationship Id="rId5" Type="http://schemas.openxmlformats.org/officeDocument/2006/relationships/hyperlink" Target="https://podminky.urs.cz/item/CS_URS_2022_01/274321411" TargetMode="External"/><Relationship Id="rId15" Type="http://schemas.openxmlformats.org/officeDocument/2006/relationships/hyperlink" Target="https://podminky.urs.cz/item/CS_URS_2022_01/596211210" TargetMode="External"/><Relationship Id="rId23" Type="http://schemas.openxmlformats.org/officeDocument/2006/relationships/hyperlink" Target="https://podminky.urs.cz/item/CS_URS_2022_01/935932418" TargetMode="External"/><Relationship Id="rId10" Type="http://schemas.openxmlformats.org/officeDocument/2006/relationships/hyperlink" Target="https://podminky.urs.cz/item/CS_URS_2022_01/311361821" TargetMode="External"/><Relationship Id="rId19" Type="http://schemas.openxmlformats.org/officeDocument/2006/relationships/hyperlink" Target="https://podminky.urs.cz/item/CS_URS_2022_01/573211106" TargetMode="External"/><Relationship Id="rId4" Type="http://schemas.openxmlformats.org/officeDocument/2006/relationships/hyperlink" Target="https://podminky.urs.cz/item/CS_URS_2022_01/271532211" TargetMode="External"/><Relationship Id="rId9" Type="http://schemas.openxmlformats.org/officeDocument/2006/relationships/hyperlink" Target="https://podminky.urs.cz/item/CS_URS_2022_01/279113145" TargetMode="External"/><Relationship Id="rId14" Type="http://schemas.openxmlformats.org/officeDocument/2006/relationships/hyperlink" Target="https://podminky.urs.cz/item/CS_URS_2022_01/581141212" TargetMode="External"/><Relationship Id="rId22" Type="http://schemas.openxmlformats.org/officeDocument/2006/relationships/hyperlink" Target="https://podminky.urs.cz/item/CS_URS_2022_01/91623121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348401120" TargetMode="External"/><Relationship Id="rId3" Type="http://schemas.openxmlformats.org/officeDocument/2006/relationships/hyperlink" Target="https://podminky.urs.cz/item/CS_URS_2022_01/174111101" TargetMode="External"/><Relationship Id="rId7" Type="http://schemas.openxmlformats.org/officeDocument/2006/relationships/hyperlink" Target="https://podminky.urs.cz/item/CS_URS_2022_01/348172214" TargetMode="External"/><Relationship Id="rId2" Type="http://schemas.openxmlformats.org/officeDocument/2006/relationships/hyperlink" Target="https://podminky.urs.cz/item/CS_URS_2022_01/132151101" TargetMode="External"/><Relationship Id="rId1" Type="http://schemas.openxmlformats.org/officeDocument/2006/relationships/hyperlink" Target="https://podminky.urs.cz/item/CS_URS_2022_01/131252502" TargetMode="External"/><Relationship Id="rId6" Type="http://schemas.openxmlformats.org/officeDocument/2006/relationships/hyperlink" Target="https://podminky.urs.cz/item/CS_URS_2022_01/348172111" TargetMode="External"/><Relationship Id="rId5" Type="http://schemas.openxmlformats.org/officeDocument/2006/relationships/hyperlink" Target="https://podminky.urs.cz/item/CS_URS_2022_01/338171123" TargetMode="External"/><Relationship Id="rId10" Type="http://schemas.openxmlformats.org/officeDocument/2006/relationships/hyperlink" Target="https://podminky.urs.cz/item/CS_URS_2022_01/998232110" TargetMode="External"/><Relationship Id="rId4" Type="http://schemas.openxmlformats.org/officeDocument/2006/relationships/hyperlink" Target="https://podminky.urs.cz/item/CS_URS_2022_01/275315224" TargetMode="External"/><Relationship Id="rId9" Type="http://schemas.openxmlformats.org/officeDocument/2006/relationships/hyperlink" Target="https://podminky.urs.cz/item/CS_URS_2022_01/34840135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997006519" TargetMode="External"/><Relationship Id="rId3" Type="http://schemas.openxmlformats.org/officeDocument/2006/relationships/hyperlink" Target="https://podminky.urs.cz/item/CS_URS_2022_01/981513114" TargetMode="External"/><Relationship Id="rId7" Type="http://schemas.openxmlformats.org/officeDocument/2006/relationships/hyperlink" Target="https://podminky.urs.cz/item/CS_URS_2022_01/997006512" TargetMode="External"/><Relationship Id="rId2" Type="http://schemas.openxmlformats.org/officeDocument/2006/relationships/hyperlink" Target="https://podminky.urs.cz/item/CS_URS_2022_01/981511114" TargetMode="External"/><Relationship Id="rId1" Type="http://schemas.openxmlformats.org/officeDocument/2006/relationships/hyperlink" Target="https://podminky.urs.cz/item/CS_URS_2022_01/981011313" TargetMode="External"/><Relationship Id="rId6" Type="http://schemas.openxmlformats.org/officeDocument/2006/relationships/hyperlink" Target="https://podminky.urs.cz/item/CS_URS_2022_01/113106242" TargetMode="External"/><Relationship Id="rId11" Type="http://schemas.openxmlformats.org/officeDocument/2006/relationships/hyperlink" Target="https://podminky.urs.cz/item/CS_URS_2022_01/997013631" TargetMode="External"/><Relationship Id="rId5" Type="http://schemas.openxmlformats.org/officeDocument/2006/relationships/hyperlink" Target="https://podminky.urs.cz/item/CS_URS_2022_01/981511112" TargetMode="External"/><Relationship Id="rId10" Type="http://schemas.openxmlformats.org/officeDocument/2006/relationships/hyperlink" Target="https://podminky.urs.cz/item/CS_URS_2022_01/997013603" TargetMode="External"/><Relationship Id="rId4" Type="http://schemas.openxmlformats.org/officeDocument/2006/relationships/hyperlink" Target="https://podminky.urs.cz/item/CS_URS_2022_01/961055111" TargetMode="External"/><Relationship Id="rId9" Type="http://schemas.openxmlformats.org/officeDocument/2006/relationships/hyperlink" Target="https://podminky.urs.cz/item/CS_URS_2022_01/997013602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212755214" TargetMode="External"/><Relationship Id="rId117" Type="http://schemas.openxmlformats.org/officeDocument/2006/relationships/hyperlink" Target="https://podminky.urs.cz/item/CS_URS_2022_01/766694111" TargetMode="External"/><Relationship Id="rId21" Type="http://schemas.openxmlformats.org/officeDocument/2006/relationships/hyperlink" Target="https://podminky.urs.cz/item/CS_URS_2022_01/171201201" TargetMode="External"/><Relationship Id="rId42" Type="http://schemas.openxmlformats.org/officeDocument/2006/relationships/hyperlink" Target="https://podminky.urs.cz/item/CS_URS_2022_01/317168053" TargetMode="External"/><Relationship Id="rId47" Type="http://schemas.openxmlformats.org/officeDocument/2006/relationships/hyperlink" Target="https://podminky.urs.cz/item/CS_URS_2022_01/342244221" TargetMode="External"/><Relationship Id="rId63" Type="http://schemas.openxmlformats.org/officeDocument/2006/relationships/hyperlink" Target="https://podminky.urs.cz/item/CS_URS_2022_01/452368211" TargetMode="External"/><Relationship Id="rId68" Type="http://schemas.openxmlformats.org/officeDocument/2006/relationships/hyperlink" Target="https://podminky.urs.cz/item/CS_URS_2022_01/622151001" TargetMode="External"/><Relationship Id="rId84" Type="http://schemas.openxmlformats.org/officeDocument/2006/relationships/hyperlink" Target="https://podminky.urs.cz/item/CS_URS_2022_01/711511102" TargetMode="External"/><Relationship Id="rId89" Type="http://schemas.openxmlformats.org/officeDocument/2006/relationships/hyperlink" Target="https://podminky.urs.cz/item/CS_URS_2022_01/762332533" TargetMode="External"/><Relationship Id="rId112" Type="http://schemas.openxmlformats.org/officeDocument/2006/relationships/hyperlink" Target="https://podminky.urs.cz/item/CS_URS_2022_01/766660411" TargetMode="External"/><Relationship Id="rId16" Type="http://schemas.openxmlformats.org/officeDocument/2006/relationships/hyperlink" Target="https://podminky.urs.cz/item/CS_URS_2022_01/153811211" TargetMode="External"/><Relationship Id="rId107" Type="http://schemas.openxmlformats.org/officeDocument/2006/relationships/hyperlink" Target="https://podminky.urs.cz/item/CS_URS_2022_01/765113555" TargetMode="External"/><Relationship Id="rId11" Type="http://schemas.openxmlformats.org/officeDocument/2006/relationships/hyperlink" Target="https://podminky.urs.cz/item/CS_URS_2022_01/151711111" TargetMode="External"/><Relationship Id="rId32" Type="http://schemas.openxmlformats.org/officeDocument/2006/relationships/hyperlink" Target="https://podminky.urs.cz/item/CS_URS_2022_01/275351122" TargetMode="External"/><Relationship Id="rId37" Type="http://schemas.openxmlformats.org/officeDocument/2006/relationships/hyperlink" Target="https://podminky.urs.cz/item/CS_URS_2022_01/274351121" TargetMode="External"/><Relationship Id="rId53" Type="http://schemas.openxmlformats.org/officeDocument/2006/relationships/hyperlink" Target="https://podminky.urs.cz/item/CS_URS_2022_01/380361011" TargetMode="External"/><Relationship Id="rId58" Type="http://schemas.openxmlformats.org/officeDocument/2006/relationships/hyperlink" Target="https://podminky.urs.cz/item/CS_URS_2022_01/417351116" TargetMode="External"/><Relationship Id="rId74" Type="http://schemas.openxmlformats.org/officeDocument/2006/relationships/hyperlink" Target="https://podminky.urs.cz/item/CS_URS_2022_01/623531032" TargetMode="External"/><Relationship Id="rId79" Type="http://schemas.openxmlformats.org/officeDocument/2006/relationships/hyperlink" Target="https://podminky.urs.cz/item/CS_URS_2022_01/953334121" TargetMode="External"/><Relationship Id="rId102" Type="http://schemas.openxmlformats.org/officeDocument/2006/relationships/hyperlink" Target="https://podminky.urs.cz/item/CS_URS_2022_01/998764101" TargetMode="External"/><Relationship Id="rId123" Type="http://schemas.openxmlformats.org/officeDocument/2006/relationships/hyperlink" Target="https://podminky.urs.cz/item/CS_URS_2022_01/781474118" TargetMode="External"/><Relationship Id="rId5" Type="http://schemas.openxmlformats.org/officeDocument/2006/relationships/hyperlink" Target="https://podminky.urs.cz/item/CS_URS_2022_01/131451205" TargetMode="External"/><Relationship Id="rId90" Type="http://schemas.openxmlformats.org/officeDocument/2006/relationships/hyperlink" Target="https://podminky.urs.cz/item/CS_URS_2022_01/762341014" TargetMode="External"/><Relationship Id="rId95" Type="http://schemas.openxmlformats.org/officeDocument/2006/relationships/hyperlink" Target="https://podminky.urs.cz/item/CS_URS_2022_01/763131412" TargetMode="External"/><Relationship Id="rId19" Type="http://schemas.openxmlformats.org/officeDocument/2006/relationships/hyperlink" Target="https://podminky.urs.cz/item/CS_URS_2022_01/167151111" TargetMode="External"/><Relationship Id="rId14" Type="http://schemas.openxmlformats.org/officeDocument/2006/relationships/hyperlink" Target="https://podminky.urs.cz/item/CS_URS_2022_01/151721111" TargetMode="External"/><Relationship Id="rId22" Type="http://schemas.openxmlformats.org/officeDocument/2006/relationships/hyperlink" Target="https://podminky.urs.cz/item/CS_URS_2022_01/171201231" TargetMode="External"/><Relationship Id="rId27" Type="http://schemas.openxmlformats.org/officeDocument/2006/relationships/hyperlink" Target="https://podminky.urs.cz/item/CS_URS_2022_01/224111114" TargetMode="External"/><Relationship Id="rId30" Type="http://schemas.openxmlformats.org/officeDocument/2006/relationships/hyperlink" Target="https://podminky.urs.cz/item/CS_URS_2022_01/275361821" TargetMode="External"/><Relationship Id="rId35" Type="http://schemas.openxmlformats.org/officeDocument/2006/relationships/hyperlink" Target="https://podminky.urs.cz/item/CS_URS_2022_01/271532211" TargetMode="External"/><Relationship Id="rId43" Type="http://schemas.openxmlformats.org/officeDocument/2006/relationships/hyperlink" Target="https://podminky.urs.cz/item/CS_URS_2022_01/317998114" TargetMode="External"/><Relationship Id="rId48" Type="http://schemas.openxmlformats.org/officeDocument/2006/relationships/hyperlink" Target="https://podminky.urs.cz/item/CS_URS_2022_01/380311753" TargetMode="External"/><Relationship Id="rId56" Type="http://schemas.openxmlformats.org/officeDocument/2006/relationships/hyperlink" Target="https://podminky.urs.cz/item/CS_URS_2022_01/417321515" TargetMode="External"/><Relationship Id="rId64" Type="http://schemas.openxmlformats.org/officeDocument/2006/relationships/hyperlink" Target="https://podminky.urs.cz/item/CS_URS_2022_01/612131101" TargetMode="External"/><Relationship Id="rId69" Type="http://schemas.openxmlformats.org/officeDocument/2006/relationships/hyperlink" Target="https://podminky.urs.cz/item/CS_URS_2022_01/622511112" TargetMode="External"/><Relationship Id="rId77" Type="http://schemas.openxmlformats.org/officeDocument/2006/relationships/hyperlink" Target="https://podminky.urs.cz/item/CS_URS_2022_01/941111111" TargetMode="External"/><Relationship Id="rId100" Type="http://schemas.openxmlformats.org/officeDocument/2006/relationships/hyperlink" Target="https://podminky.urs.cz/item/CS_URS_2022_01/764541303" TargetMode="External"/><Relationship Id="rId105" Type="http://schemas.openxmlformats.org/officeDocument/2006/relationships/hyperlink" Target="https://podminky.urs.cz/item/CS_URS_2022_01/765113121" TargetMode="External"/><Relationship Id="rId113" Type="http://schemas.openxmlformats.org/officeDocument/2006/relationships/hyperlink" Target="https://podminky.urs.cz/item/CS_URS_2022_01/766660001" TargetMode="External"/><Relationship Id="rId118" Type="http://schemas.openxmlformats.org/officeDocument/2006/relationships/hyperlink" Target="https://podminky.urs.cz/item/CS_URS_2022_01/998766101" TargetMode="External"/><Relationship Id="rId126" Type="http://schemas.openxmlformats.org/officeDocument/2006/relationships/hyperlink" Target="https://podminky.urs.cz/item/CS_URS_2022_01/784221011" TargetMode="External"/><Relationship Id="rId8" Type="http://schemas.openxmlformats.org/officeDocument/2006/relationships/hyperlink" Target="https://podminky.urs.cz/item/CS_URS_2022_01/132454201" TargetMode="External"/><Relationship Id="rId51" Type="http://schemas.openxmlformats.org/officeDocument/2006/relationships/hyperlink" Target="https://podminky.urs.cz/item/CS_URS_2022_01/380356232" TargetMode="External"/><Relationship Id="rId72" Type="http://schemas.openxmlformats.org/officeDocument/2006/relationships/hyperlink" Target="https://podminky.urs.cz/item/CS_URS_2022_01/623151001" TargetMode="External"/><Relationship Id="rId80" Type="http://schemas.openxmlformats.org/officeDocument/2006/relationships/hyperlink" Target="https://podminky.urs.cz/item/CS_URS_2022_01/998142251" TargetMode="External"/><Relationship Id="rId85" Type="http://schemas.openxmlformats.org/officeDocument/2006/relationships/hyperlink" Target="https://podminky.urs.cz/item/CS_URS_2022_01/998711101" TargetMode="External"/><Relationship Id="rId93" Type="http://schemas.openxmlformats.org/officeDocument/2006/relationships/hyperlink" Target="https://podminky.urs.cz/item/CS_URS_2022_01/762342511" TargetMode="External"/><Relationship Id="rId98" Type="http://schemas.openxmlformats.org/officeDocument/2006/relationships/hyperlink" Target="https://podminky.urs.cz/item/CS_URS_2022_01/764246342" TargetMode="External"/><Relationship Id="rId121" Type="http://schemas.openxmlformats.org/officeDocument/2006/relationships/hyperlink" Target="https://podminky.urs.cz/item/CS_URS_2022_01/998771101" TargetMode="External"/><Relationship Id="rId3" Type="http://schemas.openxmlformats.org/officeDocument/2006/relationships/hyperlink" Target="https://podminky.urs.cz/item/CS_URS_2022_01/131251205" TargetMode="External"/><Relationship Id="rId12" Type="http://schemas.openxmlformats.org/officeDocument/2006/relationships/hyperlink" Target="https://podminky.urs.cz/item/CS_URS_2022_01/151712111" TargetMode="External"/><Relationship Id="rId17" Type="http://schemas.openxmlformats.org/officeDocument/2006/relationships/hyperlink" Target="https://podminky.urs.cz/item/CS_URS_2022_01/162351103" TargetMode="External"/><Relationship Id="rId25" Type="http://schemas.openxmlformats.org/officeDocument/2006/relationships/hyperlink" Target="https://podminky.urs.cz/item/CS_URS_2022_01/212532111" TargetMode="External"/><Relationship Id="rId33" Type="http://schemas.openxmlformats.org/officeDocument/2006/relationships/hyperlink" Target="https://podminky.urs.cz/item/CS_URS_2022_01/279113146" TargetMode="External"/><Relationship Id="rId38" Type="http://schemas.openxmlformats.org/officeDocument/2006/relationships/hyperlink" Target="https://podminky.urs.cz/item/CS_URS_2022_01/274351122" TargetMode="External"/><Relationship Id="rId46" Type="http://schemas.openxmlformats.org/officeDocument/2006/relationships/hyperlink" Target="https://podminky.urs.cz/item/CS_URS_2022_01/342244201" TargetMode="External"/><Relationship Id="rId59" Type="http://schemas.openxmlformats.org/officeDocument/2006/relationships/hyperlink" Target="https://podminky.urs.cz/item/CS_URS_2022_01/417361821" TargetMode="External"/><Relationship Id="rId67" Type="http://schemas.openxmlformats.org/officeDocument/2006/relationships/hyperlink" Target="https://podminky.urs.cz/item/CS_URS_2022_01/622131101" TargetMode="External"/><Relationship Id="rId103" Type="http://schemas.openxmlformats.org/officeDocument/2006/relationships/hyperlink" Target="https://podminky.urs.cz/item/CS_URS_2022_01/765113016" TargetMode="External"/><Relationship Id="rId108" Type="http://schemas.openxmlformats.org/officeDocument/2006/relationships/hyperlink" Target="https://podminky.urs.cz/item/CS_URS_2022_01/765191011" TargetMode="External"/><Relationship Id="rId116" Type="http://schemas.openxmlformats.org/officeDocument/2006/relationships/hyperlink" Target="https://podminky.urs.cz/item/CS_URS_2022_01/766660733" TargetMode="External"/><Relationship Id="rId124" Type="http://schemas.openxmlformats.org/officeDocument/2006/relationships/hyperlink" Target="https://podminky.urs.cz/item/CS_URS_2022_01/998781101" TargetMode="External"/><Relationship Id="rId20" Type="http://schemas.openxmlformats.org/officeDocument/2006/relationships/hyperlink" Target="https://podminky.urs.cz/item/CS_URS_2022_01/167151112" TargetMode="External"/><Relationship Id="rId41" Type="http://schemas.openxmlformats.org/officeDocument/2006/relationships/hyperlink" Target="https://podminky.urs.cz/item/CS_URS_2022_01/317168052" TargetMode="External"/><Relationship Id="rId54" Type="http://schemas.openxmlformats.org/officeDocument/2006/relationships/hyperlink" Target="https://podminky.urs.cz/item/CS_URS_2022_01/271532212" TargetMode="External"/><Relationship Id="rId62" Type="http://schemas.openxmlformats.org/officeDocument/2006/relationships/hyperlink" Target="https://podminky.urs.cz/item/CS_URS_2022_01/452351101" TargetMode="External"/><Relationship Id="rId70" Type="http://schemas.openxmlformats.org/officeDocument/2006/relationships/hyperlink" Target="https://podminky.urs.cz/item/CS_URS_2022_01/622531032" TargetMode="External"/><Relationship Id="rId75" Type="http://schemas.openxmlformats.org/officeDocument/2006/relationships/hyperlink" Target="https://podminky.urs.cz/item/CS_URS_2022_01/631311113" TargetMode="External"/><Relationship Id="rId83" Type="http://schemas.openxmlformats.org/officeDocument/2006/relationships/hyperlink" Target="https://podminky.urs.cz/item/CS_URS_2022_01/711142559" TargetMode="External"/><Relationship Id="rId88" Type="http://schemas.openxmlformats.org/officeDocument/2006/relationships/hyperlink" Target="https://podminky.urs.cz/item/CS_URS_2022_01/762332531" TargetMode="External"/><Relationship Id="rId91" Type="http://schemas.openxmlformats.org/officeDocument/2006/relationships/hyperlink" Target="https://podminky.urs.cz/item/CS_URS_2022_01/762842231" TargetMode="External"/><Relationship Id="rId96" Type="http://schemas.openxmlformats.org/officeDocument/2006/relationships/hyperlink" Target="https://podminky.urs.cz/item/CS_URS_2022_01/763131714" TargetMode="External"/><Relationship Id="rId111" Type="http://schemas.openxmlformats.org/officeDocument/2006/relationships/hyperlink" Target="https://podminky.urs.cz/item/CS_URS_2022_01/766622216" TargetMode="External"/><Relationship Id="rId1" Type="http://schemas.openxmlformats.org/officeDocument/2006/relationships/hyperlink" Target="https://podminky.urs.cz/item/CS_URS_2022_01/115001101" TargetMode="External"/><Relationship Id="rId6" Type="http://schemas.openxmlformats.org/officeDocument/2006/relationships/hyperlink" Target="https://podminky.urs.cz/item/CS_URS_2022_01/132254201" TargetMode="External"/><Relationship Id="rId15" Type="http://schemas.openxmlformats.org/officeDocument/2006/relationships/hyperlink" Target="https://podminky.urs.cz/item/CS_URS_2022_01/153811111" TargetMode="External"/><Relationship Id="rId23" Type="http://schemas.openxmlformats.org/officeDocument/2006/relationships/hyperlink" Target="https://podminky.urs.cz/item/CS_URS_2022_01/174101101" TargetMode="External"/><Relationship Id="rId28" Type="http://schemas.openxmlformats.org/officeDocument/2006/relationships/hyperlink" Target="https://podminky.urs.cz/item/CS_URS_2022_01/271572211" TargetMode="External"/><Relationship Id="rId36" Type="http://schemas.openxmlformats.org/officeDocument/2006/relationships/hyperlink" Target="https://podminky.urs.cz/item/CS_URS_2022_01/274313711" TargetMode="External"/><Relationship Id="rId49" Type="http://schemas.openxmlformats.org/officeDocument/2006/relationships/hyperlink" Target="https://podminky.urs.cz/item/CS_URS_2022_01/380321663" TargetMode="External"/><Relationship Id="rId57" Type="http://schemas.openxmlformats.org/officeDocument/2006/relationships/hyperlink" Target="https://podminky.urs.cz/item/CS_URS_2022_01/417351115" TargetMode="External"/><Relationship Id="rId106" Type="http://schemas.openxmlformats.org/officeDocument/2006/relationships/hyperlink" Target="https://podminky.urs.cz/item/CS_URS_2022_01/765113311" TargetMode="External"/><Relationship Id="rId114" Type="http://schemas.openxmlformats.org/officeDocument/2006/relationships/hyperlink" Target="https://podminky.urs.cz/item/CS_URS_2022_01/766660002" TargetMode="External"/><Relationship Id="rId119" Type="http://schemas.openxmlformats.org/officeDocument/2006/relationships/hyperlink" Target="https://podminky.urs.cz/item/CS_URS_2022_01/771473113" TargetMode="External"/><Relationship Id="rId127" Type="http://schemas.openxmlformats.org/officeDocument/2006/relationships/hyperlink" Target="https://podminky.urs.cz/item/CS_URS_2022_01/220301601" TargetMode="External"/><Relationship Id="rId10" Type="http://schemas.openxmlformats.org/officeDocument/2006/relationships/hyperlink" Target="https://podminky.urs.cz/item/CS_URS_2022_01/151101113" TargetMode="External"/><Relationship Id="rId31" Type="http://schemas.openxmlformats.org/officeDocument/2006/relationships/hyperlink" Target="https://podminky.urs.cz/item/CS_URS_2022_01/275351121" TargetMode="External"/><Relationship Id="rId44" Type="http://schemas.openxmlformats.org/officeDocument/2006/relationships/hyperlink" Target="https://podminky.urs.cz/item/CS_URS_2022_01/331273013" TargetMode="External"/><Relationship Id="rId52" Type="http://schemas.openxmlformats.org/officeDocument/2006/relationships/hyperlink" Target="https://podminky.urs.cz/item/CS_URS_2022_01/380361006" TargetMode="External"/><Relationship Id="rId60" Type="http://schemas.openxmlformats.org/officeDocument/2006/relationships/hyperlink" Target="https://podminky.urs.cz/item/CS_URS_2022_01/452321141" TargetMode="External"/><Relationship Id="rId65" Type="http://schemas.openxmlformats.org/officeDocument/2006/relationships/hyperlink" Target="https://podminky.urs.cz/item/CS_URS_2022_01/612311131" TargetMode="External"/><Relationship Id="rId73" Type="http://schemas.openxmlformats.org/officeDocument/2006/relationships/hyperlink" Target="https://podminky.urs.cz/item/CS_URS_2022_01/623511112" TargetMode="External"/><Relationship Id="rId78" Type="http://schemas.openxmlformats.org/officeDocument/2006/relationships/hyperlink" Target="https://podminky.urs.cz/item/CS_URS_2022_01/941111811" TargetMode="External"/><Relationship Id="rId81" Type="http://schemas.openxmlformats.org/officeDocument/2006/relationships/hyperlink" Target="https://podminky.urs.cz/item/CS_URS_2022_01/711111002" TargetMode="External"/><Relationship Id="rId86" Type="http://schemas.openxmlformats.org/officeDocument/2006/relationships/hyperlink" Target="https://podminky.urs.cz/item/CS_URS_2022_01/713131141" TargetMode="External"/><Relationship Id="rId94" Type="http://schemas.openxmlformats.org/officeDocument/2006/relationships/hyperlink" Target="https://podminky.urs.cz/item/CS_URS_2022_01/998762101" TargetMode="External"/><Relationship Id="rId99" Type="http://schemas.openxmlformats.org/officeDocument/2006/relationships/hyperlink" Target="https://podminky.urs.cz/item/CS_URS_2022_01/764326441" TargetMode="External"/><Relationship Id="rId101" Type="http://schemas.openxmlformats.org/officeDocument/2006/relationships/hyperlink" Target="https://podminky.urs.cz/item/CS_URS_2022_01/764548324" TargetMode="External"/><Relationship Id="rId122" Type="http://schemas.openxmlformats.org/officeDocument/2006/relationships/hyperlink" Target="https://podminky.urs.cz/item/CS_URS_2022_01/781121011" TargetMode="External"/><Relationship Id="rId4" Type="http://schemas.openxmlformats.org/officeDocument/2006/relationships/hyperlink" Target="https://podminky.urs.cz/item/CS_URS_2022_01/131351205" TargetMode="External"/><Relationship Id="rId9" Type="http://schemas.openxmlformats.org/officeDocument/2006/relationships/hyperlink" Target="https://podminky.urs.cz/item/CS_URS_2022_01/151101103" TargetMode="External"/><Relationship Id="rId13" Type="http://schemas.openxmlformats.org/officeDocument/2006/relationships/hyperlink" Target="https://podminky.urs.cz/item/CS_URS_2022_01/151712121" TargetMode="External"/><Relationship Id="rId18" Type="http://schemas.openxmlformats.org/officeDocument/2006/relationships/hyperlink" Target="https://podminky.urs.cz/item/CS_URS_2022_01/162751117" TargetMode="External"/><Relationship Id="rId39" Type="http://schemas.openxmlformats.org/officeDocument/2006/relationships/hyperlink" Target="https://podminky.urs.cz/item/CS_URS_2022_01/311235151" TargetMode="External"/><Relationship Id="rId109" Type="http://schemas.openxmlformats.org/officeDocument/2006/relationships/hyperlink" Target="https://podminky.urs.cz/item/CS_URS_2022_01/998765101" TargetMode="External"/><Relationship Id="rId34" Type="http://schemas.openxmlformats.org/officeDocument/2006/relationships/hyperlink" Target="https://podminky.urs.cz/item/CS_URS_2022_01/311361821" TargetMode="External"/><Relationship Id="rId50" Type="http://schemas.openxmlformats.org/officeDocument/2006/relationships/hyperlink" Target="https://podminky.urs.cz/item/CS_URS_2022_01/380356231" TargetMode="External"/><Relationship Id="rId55" Type="http://schemas.openxmlformats.org/officeDocument/2006/relationships/hyperlink" Target="https://podminky.urs.cz/item/CS_URS_2022_01/417238212" TargetMode="External"/><Relationship Id="rId76" Type="http://schemas.openxmlformats.org/officeDocument/2006/relationships/hyperlink" Target="https://podminky.urs.cz/item/CS_URS_2022_01/631362021" TargetMode="External"/><Relationship Id="rId97" Type="http://schemas.openxmlformats.org/officeDocument/2006/relationships/hyperlink" Target="https://podminky.urs.cz/item/CS_URS_2022_01/998763301" TargetMode="External"/><Relationship Id="rId104" Type="http://schemas.openxmlformats.org/officeDocument/2006/relationships/hyperlink" Target="https://podminky.urs.cz/item/CS_URS_2022_01/765113112" TargetMode="External"/><Relationship Id="rId120" Type="http://schemas.openxmlformats.org/officeDocument/2006/relationships/hyperlink" Target="https://podminky.urs.cz/item/CS_URS_2022_01/771573220" TargetMode="External"/><Relationship Id="rId125" Type="http://schemas.openxmlformats.org/officeDocument/2006/relationships/hyperlink" Target="https://podminky.urs.cz/item/CS_URS_2022_01/784181101" TargetMode="External"/><Relationship Id="rId7" Type="http://schemas.openxmlformats.org/officeDocument/2006/relationships/hyperlink" Target="https://podminky.urs.cz/item/CS_URS_2022_01/132354201" TargetMode="External"/><Relationship Id="rId71" Type="http://schemas.openxmlformats.org/officeDocument/2006/relationships/hyperlink" Target="https://podminky.urs.cz/item/CS_URS_2022_01/623131101" TargetMode="External"/><Relationship Id="rId92" Type="http://schemas.openxmlformats.org/officeDocument/2006/relationships/hyperlink" Target="https://podminky.urs.cz/item/CS_URS_2022_01/762342211" TargetMode="External"/><Relationship Id="rId2" Type="http://schemas.openxmlformats.org/officeDocument/2006/relationships/hyperlink" Target="https://podminky.urs.cz/item/CS_URS_2022_01/115101201" TargetMode="External"/><Relationship Id="rId29" Type="http://schemas.openxmlformats.org/officeDocument/2006/relationships/hyperlink" Target="https://podminky.urs.cz/item/CS_URS_2022_01/275321411" TargetMode="External"/><Relationship Id="rId24" Type="http://schemas.openxmlformats.org/officeDocument/2006/relationships/hyperlink" Target="https://podminky.urs.cz/item/CS_URS_2022_01/174253301" TargetMode="External"/><Relationship Id="rId40" Type="http://schemas.openxmlformats.org/officeDocument/2006/relationships/hyperlink" Target="https://podminky.urs.cz/item/CS_URS_2022_01/317168012" TargetMode="External"/><Relationship Id="rId45" Type="http://schemas.openxmlformats.org/officeDocument/2006/relationships/hyperlink" Target="https://podminky.urs.cz/item/CS_URS_2022_01/331361821" TargetMode="External"/><Relationship Id="rId66" Type="http://schemas.openxmlformats.org/officeDocument/2006/relationships/hyperlink" Target="https://podminky.urs.cz/item/CS_URS_2022_01/612321141" TargetMode="External"/><Relationship Id="rId87" Type="http://schemas.openxmlformats.org/officeDocument/2006/relationships/hyperlink" Target="https://podminky.urs.cz/item/CS_URS_2022_01/998713101" TargetMode="External"/><Relationship Id="rId110" Type="http://schemas.openxmlformats.org/officeDocument/2006/relationships/hyperlink" Target="https://podminky.urs.cz/item/CS_URS_2022_01/766622115" TargetMode="External"/><Relationship Id="rId115" Type="http://schemas.openxmlformats.org/officeDocument/2006/relationships/hyperlink" Target="https://podminky.urs.cz/item/CS_URS_2022_01/766660729" TargetMode="External"/><Relationship Id="rId61" Type="http://schemas.openxmlformats.org/officeDocument/2006/relationships/hyperlink" Target="https://podminky.urs.cz/item/CS_URS_2022_01/452321151" TargetMode="External"/><Relationship Id="rId82" Type="http://schemas.openxmlformats.org/officeDocument/2006/relationships/hyperlink" Target="https://podminky.urs.cz/item/CS_URS_2022_01/71114155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722181221" TargetMode="External"/><Relationship Id="rId13" Type="http://schemas.openxmlformats.org/officeDocument/2006/relationships/hyperlink" Target="https://podminky.urs.cz/item/CS_URS_2022_01/722231221" TargetMode="External"/><Relationship Id="rId18" Type="http://schemas.openxmlformats.org/officeDocument/2006/relationships/hyperlink" Target="https://podminky.urs.cz/item/CS_URS_2022_01/722240123" TargetMode="External"/><Relationship Id="rId26" Type="http://schemas.openxmlformats.org/officeDocument/2006/relationships/hyperlink" Target="https://podminky.urs.cz/item/CS_URS_2022_01/725841312" TargetMode="External"/><Relationship Id="rId3" Type="http://schemas.openxmlformats.org/officeDocument/2006/relationships/hyperlink" Target="https://podminky.urs.cz/item/CS_URS_2022_01/721174042" TargetMode="External"/><Relationship Id="rId21" Type="http://schemas.openxmlformats.org/officeDocument/2006/relationships/hyperlink" Target="https://podminky.urs.cz/item/CS_URS_2022_01/725112171" TargetMode="External"/><Relationship Id="rId7" Type="http://schemas.openxmlformats.org/officeDocument/2006/relationships/hyperlink" Target="https://podminky.urs.cz/item/CS_URS_2022_01/722175004" TargetMode="External"/><Relationship Id="rId12" Type="http://schemas.openxmlformats.org/officeDocument/2006/relationships/hyperlink" Target="https://podminky.urs.cz/item/CS_URS_2022_01/722224115" TargetMode="External"/><Relationship Id="rId17" Type="http://schemas.openxmlformats.org/officeDocument/2006/relationships/hyperlink" Target="https://podminky.urs.cz/item/CS_URS_2022_01/722232503" TargetMode="External"/><Relationship Id="rId25" Type="http://schemas.openxmlformats.org/officeDocument/2006/relationships/hyperlink" Target="https://podminky.urs.cz/item/CS_URS_2022_01/725822613" TargetMode="External"/><Relationship Id="rId2" Type="http://schemas.openxmlformats.org/officeDocument/2006/relationships/hyperlink" Target="https://podminky.urs.cz/item/CS_URS_2022_01/721174027" TargetMode="External"/><Relationship Id="rId16" Type="http://schemas.openxmlformats.org/officeDocument/2006/relationships/hyperlink" Target="https://podminky.urs.cz/item/CS_URS_2022_01/722225304" TargetMode="External"/><Relationship Id="rId20" Type="http://schemas.openxmlformats.org/officeDocument/2006/relationships/hyperlink" Target="https://podminky.urs.cz/item/CS_URS_2022_01/722232063" TargetMode="External"/><Relationship Id="rId1" Type="http://schemas.openxmlformats.org/officeDocument/2006/relationships/hyperlink" Target="https://podminky.urs.cz/item/CS_URS_2022_01/721174005" TargetMode="External"/><Relationship Id="rId6" Type="http://schemas.openxmlformats.org/officeDocument/2006/relationships/hyperlink" Target="https://podminky.urs.cz/item/CS_URS_2022_01/722175003" TargetMode="External"/><Relationship Id="rId11" Type="http://schemas.openxmlformats.org/officeDocument/2006/relationships/hyperlink" Target="https://podminky.urs.cz/item/CS_URS_2022_01/722181242" TargetMode="External"/><Relationship Id="rId24" Type="http://schemas.openxmlformats.org/officeDocument/2006/relationships/hyperlink" Target="https://podminky.urs.cz/item/CS_URS_2022_01/725244122" TargetMode="External"/><Relationship Id="rId5" Type="http://schemas.openxmlformats.org/officeDocument/2006/relationships/hyperlink" Target="https://podminky.urs.cz/item/CS_URS_2022_01/722175002" TargetMode="External"/><Relationship Id="rId15" Type="http://schemas.openxmlformats.org/officeDocument/2006/relationships/hyperlink" Target="https://podminky.urs.cz/item/CS_URS_2022_01/722225302" TargetMode="External"/><Relationship Id="rId23" Type="http://schemas.openxmlformats.org/officeDocument/2006/relationships/hyperlink" Target="https://podminky.urs.cz/item/CS_URS_2022_01/725241111" TargetMode="External"/><Relationship Id="rId10" Type="http://schemas.openxmlformats.org/officeDocument/2006/relationships/hyperlink" Target="https://podminky.urs.cz/item/CS_URS_2022_01/722181241" TargetMode="External"/><Relationship Id="rId19" Type="http://schemas.openxmlformats.org/officeDocument/2006/relationships/hyperlink" Target="https://podminky.urs.cz/item/CS_URS_2022_01/722240124" TargetMode="External"/><Relationship Id="rId4" Type="http://schemas.openxmlformats.org/officeDocument/2006/relationships/hyperlink" Target="https://podminky.urs.cz/item/CS_URS_2022_01/721174043" TargetMode="External"/><Relationship Id="rId9" Type="http://schemas.openxmlformats.org/officeDocument/2006/relationships/hyperlink" Target="https://podminky.urs.cz/item/CS_URS_2022_01/722181222" TargetMode="External"/><Relationship Id="rId14" Type="http://schemas.openxmlformats.org/officeDocument/2006/relationships/hyperlink" Target="https://podminky.urs.cz/item/CS_URS_2022_01/722224152" TargetMode="External"/><Relationship Id="rId22" Type="http://schemas.openxmlformats.org/officeDocument/2006/relationships/hyperlink" Target="https://podminky.urs.cz/item/CS_URS_2022_01/725211601" TargetMode="External"/><Relationship Id="rId27" Type="http://schemas.openxmlformats.org/officeDocument/2006/relationships/hyperlink" Target="https://podminky.urs.cz/item/CS_URS_2022_01/73516422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153191222" TargetMode="External"/><Relationship Id="rId13" Type="http://schemas.openxmlformats.org/officeDocument/2006/relationships/hyperlink" Target="https://podminky.urs.cz/item/CS_URS_2022_01/171201201" TargetMode="External"/><Relationship Id="rId18" Type="http://schemas.openxmlformats.org/officeDocument/2006/relationships/hyperlink" Target="https://podminky.urs.cz/item/CS_URS_2022_01/212532111" TargetMode="External"/><Relationship Id="rId26" Type="http://schemas.openxmlformats.org/officeDocument/2006/relationships/hyperlink" Target="https://podminky.urs.cz/item/CS_URS_2022_01/380356241" TargetMode="External"/><Relationship Id="rId39" Type="http://schemas.openxmlformats.org/officeDocument/2006/relationships/hyperlink" Target="https://podminky.urs.cz/item/CS_URS_2022_01/894414211" TargetMode="External"/><Relationship Id="rId3" Type="http://schemas.openxmlformats.org/officeDocument/2006/relationships/hyperlink" Target="https://podminky.urs.cz/item/CS_URS_2022_01/131251205" TargetMode="External"/><Relationship Id="rId21" Type="http://schemas.openxmlformats.org/officeDocument/2006/relationships/hyperlink" Target="https://podminky.urs.cz/item/CS_URS_2022_01/278361822" TargetMode="External"/><Relationship Id="rId34" Type="http://schemas.openxmlformats.org/officeDocument/2006/relationships/hyperlink" Target="https://podminky.urs.cz/item/CS_URS_2022_01/451317777" TargetMode="External"/><Relationship Id="rId42" Type="http://schemas.openxmlformats.org/officeDocument/2006/relationships/hyperlink" Target="https://podminky.urs.cz/item/CS_URS_2022_01/977151123" TargetMode="External"/><Relationship Id="rId7" Type="http://schemas.openxmlformats.org/officeDocument/2006/relationships/hyperlink" Target="https://podminky.urs.cz/item/CS_URS_2022_01/151101113" TargetMode="External"/><Relationship Id="rId12" Type="http://schemas.openxmlformats.org/officeDocument/2006/relationships/hyperlink" Target="https://podminky.urs.cz/item/CS_URS_2022_01/167151112" TargetMode="External"/><Relationship Id="rId17" Type="http://schemas.openxmlformats.org/officeDocument/2006/relationships/hyperlink" Target="https://podminky.urs.cz/item/CS_URS_2022_01/175151101" TargetMode="External"/><Relationship Id="rId25" Type="http://schemas.openxmlformats.org/officeDocument/2006/relationships/hyperlink" Target="https://podminky.urs.cz/item/CS_URS_2022_01/380356232" TargetMode="External"/><Relationship Id="rId33" Type="http://schemas.openxmlformats.org/officeDocument/2006/relationships/hyperlink" Target="https://podminky.urs.cz/item/CS_URS_2022_01/452368211" TargetMode="External"/><Relationship Id="rId38" Type="http://schemas.openxmlformats.org/officeDocument/2006/relationships/hyperlink" Target="https://podminky.urs.cz/item/CS_URS_2022_01/894414111" TargetMode="External"/><Relationship Id="rId2" Type="http://schemas.openxmlformats.org/officeDocument/2006/relationships/hyperlink" Target="https://podminky.urs.cz/item/CS_URS_2022_01/115101201" TargetMode="External"/><Relationship Id="rId16" Type="http://schemas.openxmlformats.org/officeDocument/2006/relationships/hyperlink" Target="https://podminky.urs.cz/item/CS_URS_2022_01/174253301" TargetMode="External"/><Relationship Id="rId20" Type="http://schemas.openxmlformats.org/officeDocument/2006/relationships/hyperlink" Target="https://podminky.urs.cz/item/CS_URS_2022_01/278381542" TargetMode="External"/><Relationship Id="rId29" Type="http://schemas.openxmlformats.org/officeDocument/2006/relationships/hyperlink" Target="https://podminky.urs.cz/item/CS_URS_2022_01/380361011" TargetMode="External"/><Relationship Id="rId41" Type="http://schemas.openxmlformats.org/officeDocument/2006/relationships/hyperlink" Target="https://podminky.urs.cz/item/CS_URS_2022_01/953334121" TargetMode="External"/><Relationship Id="rId1" Type="http://schemas.openxmlformats.org/officeDocument/2006/relationships/hyperlink" Target="https://podminky.urs.cz/item/CS_URS_2022_01/115001101" TargetMode="External"/><Relationship Id="rId6" Type="http://schemas.openxmlformats.org/officeDocument/2006/relationships/hyperlink" Target="https://podminky.urs.cz/item/CS_URS_2022_01/151101103" TargetMode="External"/><Relationship Id="rId11" Type="http://schemas.openxmlformats.org/officeDocument/2006/relationships/hyperlink" Target="https://podminky.urs.cz/item/CS_URS_2022_01/167151111" TargetMode="External"/><Relationship Id="rId24" Type="http://schemas.openxmlformats.org/officeDocument/2006/relationships/hyperlink" Target="https://podminky.urs.cz/item/CS_URS_2022_01/380356231" TargetMode="External"/><Relationship Id="rId32" Type="http://schemas.openxmlformats.org/officeDocument/2006/relationships/hyperlink" Target="https://podminky.urs.cz/item/CS_URS_2022_01/452351101" TargetMode="External"/><Relationship Id="rId37" Type="http://schemas.openxmlformats.org/officeDocument/2006/relationships/hyperlink" Target="https://podminky.urs.cz/item/CS_URS_2022_01/871390310" TargetMode="External"/><Relationship Id="rId40" Type="http://schemas.openxmlformats.org/officeDocument/2006/relationships/hyperlink" Target="https://podminky.urs.cz/item/CS_URS_2022_01/899104112" TargetMode="External"/><Relationship Id="rId45" Type="http://schemas.openxmlformats.org/officeDocument/2006/relationships/hyperlink" Target="https://podminky.urs.cz/item/CS_URS_2022_01/998142251" TargetMode="External"/><Relationship Id="rId5" Type="http://schemas.openxmlformats.org/officeDocument/2006/relationships/hyperlink" Target="https://podminky.urs.cz/item/CS_URS_2022_01/131451205" TargetMode="External"/><Relationship Id="rId15" Type="http://schemas.openxmlformats.org/officeDocument/2006/relationships/hyperlink" Target="https://podminky.urs.cz/item/CS_URS_2022_01/174101101" TargetMode="External"/><Relationship Id="rId23" Type="http://schemas.openxmlformats.org/officeDocument/2006/relationships/hyperlink" Target="https://podminky.urs.cz/item/CS_URS_2022_01/380321663" TargetMode="External"/><Relationship Id="rId28" Type="http://schemas.openxmlformats.org/officeDocument/2006/relationships/hyperlink" Target="https://podminky.urs.cz/item/CS_URS_2022_01/380361006" TargetMode="External"/><Relationship Id="rId36" Type="http://schemas.openxmlformats.org/officeDocument/2006/relationships/hyperlink" Target="https://podminky.urs.cz/item/CS_URS_2022_01/452112111" TargetMode="External"/><Relationship Id="rId10" Type="http://schemas.openxmlformats.org/officeDocument/2006/relationships/hyperlink" Target="https://podminky.urs.cz/item/CS_URS_2022_01/162751117" TargetMode="External"/><Relationship Id="rId19" Type="http://schemas.openxmlformats.org/officeDocument/2006/relationships/hyperlink" Target="https://podminky.urs.cz/item/CS_URS_2022_01/212755214" TargetMode="External"/><Relationship Id="rId31" Type="http://schemas.openxmlformats.org/officeDocument/2006/relationships/hyperlink" Target="https://podminky.urs.cz/item/CS_URS_2022_01/452321151" TargetMode="External"/><Relationship Id="rId44" Type="http://schemas.openxmlformats.org/officeDocument/2006/relationships/hyperlink" Target="https://podminky.urs.cz/item/CS_URS_2022_01/977151132" TargetMode="External"/><Relationship Id="rId4" Type="http://schemas.openxmlformats.org/officeDocument/2006/relationships/hyperlink" Target="https://podminky.urs.cz/item/CS_URS_2022_01/131351205" TargetMode="External"/><Relationship Id="rId9" Type="http://schemas.openxmlformats.org/officeDocument/2006/relationships/hyperlink" Target="https://podminky.urs.cz/item/CS_URS_2022_01/162351103" TargetMode="External"/><Relationship Id="rId14" Type="http://schemas.openxmlformats.org/officeDocument/2006/relationships/hyperlink" Target="https://podminky.urs.cz/item/CS_URS_2022_01/171201231" TargetMode="External"/><Relationship Id="rId22" Type="http://schemas.openxmlformats.org/officeDocument/2006/relationships/hyperlink" Target="https://podminky.urs.cz/item/CS_URS_2022_01/380311752" TargetMode="External"/><Relationship Id="rId27" Type="http://schemas.openxmlformats.org/officeDocument/2006/relationships/hyperlink" Target="https://podminky.urs.cz/item/CS_URS_2022_01/380356242" TargetMode="External"/><Relationship Id="rId30" Type="http://schemas.openxmlformats.org/officeDocument/2006/relationships/hyperlink" Target="https://podminky.urs.cz/item/CS_URS_2022_01/271532212" TargetMode="External"/><Relationship Id="rId35" Type="http://schemas.openxmlformats.org/officeDocument/2006/relationships/hyperlink" Target="https://podminky.urs.cz/item/CS_URS_2022_01/591141111" TargetMode="External"/><Relationship Id="rId43" Type="http://schemas.openxmlformats.org/officeDocument/2006/relationships/hyperlink" Target="https://podminky.urs.cz/item/CS_URS_2022_01/97715112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271532211" TargetMode="External"/><Relationship Id="rId13" Type="http://schemas.openxmlformats.org/officeDocument/2006/relationships/hyperlink" Target="https://podminky.urs.cz/item/CS_URS_2022_01/380361011" TargetMode="External"/><Relationship Id="rId18" Type="http://schemas.openxmlformats.org/officeDocument/2006/relationships/hyperlink" Target="https://podminky.urs.cz/item/CS_URS_2022_01/789222522" TargetMode="External"/><Relationship Id="rId3" Type="http://schemas.openxmlformats.org/officeDocument/2006/relationships/hyperlink" Target="https://podminky.urs.cz/item/CS_URS_2022_01/162751117" TargetMode="External"/><Relationship Id="rId7" Type="http://schemas.openxmlformats.org/officeDocument/2006/relationships/hyperlink" Target="https://podminky.urs.cz/item/CS_URS_2022_01/174101101" TargetMode="External"/><Relationship Id="rId12" Type="http://schemas.openxmlformats.org/officeDocument/2006/relationships/hyperlink" Target="https://podminky.urs.cz/item/CS_URS_2022_01/380356231" TargetMode="External"/><Relationship Id="rId17" Type="http://schemas.openxmlformats.org/officeDocument/2006/relationships/hyperlink" Target="https://podminky.urs.cz/item/CS_URS_2022_01/998142251" TargetMode="External"/><Relationship Id="rId2" Type="http://schemas.openxmlformats.org/officeDocument/2006/relationships/hyperlink" Target="https://podminky.urs.cz/item/CS_URS_2022_01/162351103" TargetMode="External"/><Relationship Id="rId16" Type="http://schemas.openxmlformats.org/officeDocument/2006/relationships/hyperlink" Target="https://podminky.urs.cz/item/CS_URS_2022_01/985131311" TargetMode="External"/><Relationship Id="rId1" Type="http://schemas.openxmlformats.org/officeDocument/2006/relationships/hyperlink" Target="https://podminky.urs.cz/item/CS_URS_2022_01/131251205" TargetMode="External"/><Relationship Id="rId6" Type="http://schemas.openxmlformats.org/officeDocument/2006/relationships/hyperlink" Target="https://podminky.urs.cz/item/CS_URS_2022_01/171201231" TargetMode="External"/><Relationship Id="rId11" Type="http://schemas.openxmlformats.org/officeDocument/2006/relationships/hyperlink" Target="https://podminky.urs.cz/item/CS_URS_2022_01/380321552" TargetMode="External"/><Relationship Id="rId5" Type="http://schemas.openxmlformats.org/officeDocument/2006/relationships/hyperlink" Target="https://podminky.urs.cz/item/CS_URS_2022_01/171201201" TargetMode="External"/><Relationship Id="rId15" Type="http://schemas.openxmlformats.org/officeDocument/2006/relationships/hyperlink" Target="https://podminky.urs.cz/item/CS_URS_2022_01/985131211" TargetMode="External"/><Relationship Id="rId10" Type="http://schemas.openxmlformats.org/officeDocument/2006/relationships/hyperlink" Target="https://podminky.urs.cz/item/CS_URS_2022_01/278381542" TargetMode="External"/><Relationship Id="rId4" Type="http://schemas.openxmlformats.org/officeDocument/2006/relationships/hyperlink" Target="https://podminky.urs.cz/item/CS_URS_2022_01/167151111" TargetMode="External"/><Relationship Id="rId9" Type="http://schemas.openxmlformats.org/officeDocument/2006/relationships/hyperlink" Target="https://podminky.urs.cz/item/CS_URS_2022_01/278361822" TargetMode="External"/><Relationship Id="rId14" Type="http://schemas.openxmlformats.org/officeDocument/2006/relationships/hyperlink" Target="https://podminky.urs.cz/item/CS_URS_2022_01/98513111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171201201" TargetMode="External"/><Relationship Id="rId13" Type="http://schemas.openxmlformats.org/officeDocument/2006/relationships/hyperlink" Target="https://podminky.urs.cz/item/CS_URS_2022_01/271532212" TargetMode="External"/><Relationship Id="rId18" Type="http://schemas.openxmlformats.org/officeDocument/2006/relationships/hyperlink" Target="https://podminky.urs.cz/item/CS_URS_2022_01/452353101" TargetMode="External"/><Relationship Id="rId26" Type="http://schemas.openxmlformats.org/officeDocument/2006/relationships/hyperlink" Target="https://podminky.urs.cz/item/CS_URS_2022_01/877245201" TargetMode="External"/><Relationship Id="rId3" Type="http://schemas.openxmlformats.org/officeDocument/2006/relationships/hyperlink" Target="https://podminky.urs.cz/item/CS_URS_2022_01/151101101" TargetMode="External"/><Relationship Id="rId21" Type="http://schemas.openxmlformats.org/officeDocument/2006/relationships/hyperlink" Target="https://podminky.urs.cz/item/CS_URS_2022_01/892241111" TargetMode="External"/><Relationship Id="rId34" Type="http://schemas.openxmlformats.org/officeDocument/2006/relationships/hyperlink" Target="https://podminky.urs.cz/item/CS_URS_2022_01/894411311" TargetMode="External"/><Relationship Id="rId7" Type="http://schemas.openxmlformats.org/officeDocument/2006/relationships/hyperlink" Target="https://podminky.urs.cz/item/CS_URS_2022_01/167151111" TargetMode="External"/><Relationship Id="rId12" Type="http://schemas.openxmlformats.org/officeDocument/2006/relationships/hyperlink" Target="https://podminky.urs.cz/item/CS_URS_2022_01/380311753" TargetMode="External"/><Relationship Id="rId17" Type="http://schemas.openxmlformats.org/officeDocument/2006/relationships/hyperlink" Target="https://podminky.urs.cz/item/CS_URS_2022_01/452313141" TargetMode="External"/><Relationship Id="rId25" Type="http://schemas.openxmlformats.org/officeDocument/2006/relationships/hyperlink" Target="https://podminky.urs.cz/item/CS_URS_2022_01/871370310" TargetMode="External"/><Relationship Id="rId33" Type="http://schemas.openxmlformats.org/officeDocument/2006/relationships/hyperlink" Target="https://podminky.urs.cz/item/CS_URS_2022_01/452112111" TargetMode="External"/><Relationship Id="rId38" Type="http://schemas.openxmlformats.org/officeDocument/2006/relationships/hyperlink" Target="https://podminky.urs.cz/item/CS_URS_2022_01/998276101" TargetMode="External"/><Relationship Id="rId2" Type="http://schemas.openxmlformats.org/officeDocument/2006/relationships/hyperlink" Target="https://podminky.urs.cz/item/CS_URS_2022_01/132354203" TargetMode="External"/><Relationship Id="rId16" Type="http://schemas.openxmlformats.org/officeDocument/2006/relationships/hyperlink" Target="https://podminky.urs.cz/item/CS_URS_2022_01/452368211" TargetMode="External"/><Relationship Id="rId20" Type="http://schemas.openxmlformats.org/officeDocument/2006/relationships/hyperlink" Target="https://podminky.urs.cz/item/CS_URS_2022_01/871265301" TargetMode="External"/><Relationship Id="rId29" Type="http://schemas.openxmlformats.org/officeDocument/2006/relationships/hyperlink" Target="https://podminky.urs.cz/item/CS_URS_2022_01/877265210" TargetMode="External"/><Relationship Id="rId1" Type="http://schemas.openxmlformats.org/officeDocument/2006/relationships/hyperlink" Target="https://podminky.urs.cz/item/CS_URS_2022_01/132254203" TargetMode="External"/><Relationship Id="rId6" Type="http://schemas.openxmlformats.org/officeDocument/2006/relationships/hyperlink" Target="https://podminky.urs.cz/item/CS_URS_2022_01/162751117" TargetMode="External"/><Relationship Id="rId11" Type="http://schemas.openxmlformats.org/officeDocument/2006/relationships/hyperlink" Target="https://podminky.urs.cz/item/CS_URS_2022_01/175151101" TargetMode="External"/><Relationship Id="rId24" Type="http://schemas.openxmlformats.org/officeDocument/2006/relationships/hyperlink" Target="https://podminky.urs.cz/item/CS_URS_2022_01/899722114" TargetMode="External"/><Relationship Id="rId32" Type="http://schemas.openxmlformats.org/officeDocument/2006/relationships/hyperlink" Target="https://podminky.urs.cz/item/CS_URS_2022_01/871390310" TargetMode="External"/><Relationship Id="rId37" Type="http://schemas.openxmlformats.org/officeDocument/2006/relationships/hyperlink" Target="https://podminky.urs.cz/item/CS_URS_2022_01/899104112" TargetMode="External"/><Relationship Id="rId5" Type="http://schemas.openxmlformats.org/officeDocument/2006/relationships/hyperlink" Target="https://podminky.urs.cz/item/CS_URS_2022_01/162351103" TargetMode="External"/><Relationship Id="rId15" Type="http://schemas.openxmlformats.org/officeDocument/2006/relationships/hyperlink" Target="https://podminky.urs.cz/item/CS_URS_2022_01/452351101" TargetMode="External"/><Relationship Id="rId23" Type="http://schemas.openxmlformats.org/officeDocument/2006/relationships/hyperlink" Target="https://podminky.urs.cz/item/CS_URS_2022_01/899721111" TargetMode="External"/><Relationship Id="rId28" Type="http://schemas.openxmlformats.org/officeDocument/2006/relationships/hyperlink" Target="https://podminky.urs.cz/item/CS_URS_2022_01/877265201" TargetMode="External"/><Relationship Id="rId36" Type="http://schemas.openxmlformats.org/officeDocument/2006/relationships/hyperlink" Target="https://podminky.urs.cz/item/CS_URS_2022_01/894414111" TargetMode="External"/><Relationship Id="rId10" Type="http://schemas.openxmlformats.org/officeDocument/2006/relationships/hyperlink" Target="https://podminky.urs.cz/item/CS_URS_2022_01/174101101" TargetMode="External"/><Relationship Id="rId19" Type="http://schemas.openxmlformats.org/officeDocument/2006/relationships/hyperlink" Target="https://podminky.urs.cz/item/CS_URS_2022_01/871255301" TargetMode="External"/><Relationship Id="rId31" Type="http://schemas.openxmlformats.org/officeDocument/2006/relationships/hyperlink" Target="https://podminky.urs.cz/item/CS_URS_2022_01/877370310" TargetMode="External"/><Relationship Id="rId4" Type="http://schemas.openxmlformats.org/officeDocument/2006/relationships/hyperlink" Target="https://podminky.urs.cz/item/CS_URS_2022_01/151101111" TargetMode="External"/><Relationship Id="rId9" Type="http://schemas.openxmlformats.org/officeDocument/2006/relationships/hyperlink" Target="https://podminky.urs.cz/item/CS_URS_2022_01/171201231" TargetMode="External"/><Relationship Id="rId14" Type="http://schemas.openxmlformats.org/officeDocument/2006/relationships/hyperlink" Target="https://podminky.urs.cz/item/CS_URS_2022_01/452321151" TargetMode="External"/><Relationship Id="rId22" Type="http://schemas.openxmlformats.org/officeDocument/2006/relationships/hyperlink" Target="https://podminky.urs.cz/item/CS_URS_2022_01/892271111" TargetMode="External"/><Relationship Id="rId27" Type="http://schemas.openxmlformats.org/officeDocument/2006/relationships/hyperlink" Target="https://podminky.urs.cz/item/CS_URS_2022_01/877245212" TargetMode="External"/><Relationship Id="rId30" Type="http://schemas.openxmlformats.org/officeDocument/2006/relationships/hyperlink" Target="https://podminky.urs.cz/item/CS_URS_2022_01/877265212" TargetMode="External"/><Relationship Id="rId35" Type="http://schemas.openxmlformats.org/officeDocument/2006/relationships/hyperlink" Target="https://podminky.urs.cz/item/CS_URS_2022_01/89441241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171201201" TargetMode="External"/><Relationship Id="rId13" Type="http://schemas.openxmlformats.org/officeDocument/2006/relationships/hyperlink" Target="https://podminky.urs.cz/item/CS_URS_2022_01/181311103" TargetMode="External"/><Relationship Id="rId18" Type="http://schemas.openxmlformats.org/officeDocument/2006/relationships/hyperlink" Target="https://podminky.urs.cz/item/CS_URS_2022_01/998276101" TargetMode="External"/><Relationship Id="rId3" Type="http://schemas.openxmlformats.org/officeDocument/2006/relationships/hyperlink" Target="https://podminky.urs.cz/item/CS_URS_2022_01/151101101" TargetMode="External"/><Relationship Id="rId7" Type="http://schemas.openxmlformats.org/officeDocument/2006/relationships/hyperlink" Target="https://podminky.urs.cz/item/CS_URS_2022_01/162751117" TargetMode="External"/><Relationship Id="rId12" Type="http://schemas.openxmlformats.org/officeDocument/2006/relationships/hyperlink" Target="https://podminky.urs.cz/item/CS_URS_2022_01/121151113" TargetMode="External"/><Relationship Id="rId17" Type="http://schemas.openxmlformats.org/officeDocument/2006/relationships/hyperlink" Target="https://podminky.urs.cz/item/CS_URS_2022_01/899722114" TargetMode="External"/><Relationship Id="rId2" Type="http://schemas.openxmlformats.org/officeDocument/2006/relationships/hyperlink" Target="https://podminky.urs.cz/item/CS_URS_2022_01/132354201" TargetMode="External"/><Relationship Id="rId16" Type="http://schemas.openxmlformats.org/officeDocument/2006/relationships/hyperlink" Target="https://podminky.urs.cz/item/CS_URS_2022_01/899721111" TargetMode="External"/><Relationship Id="rId1" Type="http://schemas.openxmlformats.org/officeDocument/2006/relationships/hyperlink" Target="https://podminky.urs.cz/item/CS_URS_2022_01/132254201" TargetMode="External"/><Relationship Id="rId6" Type="http://schemas.openxmlformats.org/officeDocument/2006/relationships/hyperlink" Target="https://podminky.urs.cz/item/CS_URS_2022_01/167151111" TargetMode="External"/><Relationship Id="rId11" Type="http://schemas.openxmlformats.org/officeDocument/2006/relationships/hyperlink" Target="https://podminky.urs.cz/item/CS_URS_2022_01/175151101" TargetMode="External"/><Relationship Id="rId5" Type="http://schemas.openxmlformats.org/officeDocument/2006/relationships/hyperlink" Target="https://podminky.urs.cz/item/CS_URS_2022_01/162351103" TargetMode="External"/><Relationship Id="rId15" Type="http://schemas.openxmlformats.org/officeDocument/2006/relationships/hyperlink" Target="https://podminky.urs.cz/item/CS_URS_2022_01/892241111" TargetMode="External"/><Relationship Id="rId10" Type="http://schemas.openxmlformats.org/officeDocument/2006/relationships/hyperlink" Target="https://podminky.urs.cz/item/CS_URS_2022_01/174101101" TargetMode="External"/><Relationship Id="rId4" Type="http://schemas.openxmlformats.org/officeDocument/2006/relationships/hyperlink" Target="https://podminky.urs.cz/item/CS_URS_2022_01/151101111" TargetMode="External"/><Relationship Id="rId9" Type="http://schemas.openxmlformats.org/officeDocument/2006/relationships/hyperlink" Target="https://podminky.urs.cz/item/CS_URS_2022_01/171201231" TargetMode="External"/><Relationship Id="rId14" Type="http://schemas.openxmlformats.org/officeDocument/2006/relationships/hyperlink" Target="https://podminky.urs.cz/item/CS_URS_2022_01/871161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"/>
  <sheetViews>
    <sheetView topLeftCell="A89" workbookViewId="0">
      <selection activeCell="AG101" sqref="AG101:AM101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hidden="1" customWidth="1"/>
    <col min="44" max="44" width="11.7109375" customWidth="1"/>
    <col min="45" max="47" width="22.140625" hidden="1" customWidth="1"/>
    <col min="48" max="49" width="18.5703125" hidden="1" customWidth="1"/>
    <col min="50" max="51" width="21.42578125" hidden="1" customWidth="1"/>
    <col min="52" max="52" width="18.5703125" hidden="1" customWidth="1"/>
    <col min="53" max="53" width="16.42578125" hidden="1" customWidth="1"/>
    <col min="54" max="54" width="21.42578125" hidden="1" customWidth="1"/>
    <col min="55" max="55" width="18.5703125" hidden="1" customWidth="1"/>
    <col min="56" max="56" width="16.42578125" hidden="1" customWidth="1"/>
    <col min="57" max="57" width="57" customWidth="1"/>
  </cols>
  <sheetData>
    <row r="1" spans="1:74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1:74" ht="36.950000000000003" customHeight="1"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2" t="s">
        <v>6</v>
      </c>
      <c r="BT2" s="2" t="s">
        <v>7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1:74" ht="24.95" customHeight="1">
      <c r="B4" s="5"/>
      <c r="D4" s="6" t="s">
        <v>9</v>
      </c>
      <c r="AR4" s="5"/>
      <c r="AS4" s="7" t="s">
        <v>10</v>
      </c>
      <c r="BE4" s="8" t="s">
        <v>11</v>
      </c>
      <c r="BS4" s="2" t="s">
        <v>12</v>
      </c>
    </row>
    <row r="5" spans="1:74" ht="12" customHeight="1">
      <c r="B5" s="5"/>
      <c r="D5" s="9" t="s">
        <v>13</v>
      </c>
      <c r="K5" s="225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5"/>
      <c r="BE5" s="226" t="s">
        <v>15</v>
      </c>
      <c r="BS5" s="2" t="s">
        <v>6</v>
      </c>
    </row>
    <row r="6" spans="1:74" ht="36.950000000000003" customHeight="1">
      <c r="B6" s="5"/>
      <c r="D6" s="10" t="s">
        <v>16</v>
      </c>
      <c r="K6" s="229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5"/>
      <c r="BE6" s="227"/>
      <c r="BS6" s="2" t="s">
        <v>6</v>
      </c>
    </row>
    <row r="7" spans="1:74" ht="12" customHeight="1">
      <c r="B7" s="5"/>
      <c r="D7" s="11" t="s">
        <v>18</v>
      </c>
      <c r="K7" s="12" t="s">
        <v>1</v>
      </c>
      <c r="AK7" s="11" t="s">
        <v>19</v>
      </c>
      <c r="AN7" s="12" t="s">
        <v>1</v>
      </c>
      <c r="AR7" s="5"/>
      <c r="BE7" s="227"/>
      <c r="BS7" s="2" t="s">
        <v>6</v>
      </c>
    </row>
    <row r="8" spans="1:74" ht="12" customHeight="1">
      <c r="B8" s="5"/>
      <c r="D8" s="11" t="s">
        <v>20</v>
      </c>
      <c r="K8" s="12" t="s">
        <v>21</v>
      </c>
      <c r="AK8" s="11" t="s">
        <v>22</v>
      </c>
      <c r="AN8" s="13" t="s">
        <v>23</v>
      </c>
      <c r="AR8" s="5"/>
      <c r="BE8" s="227"/>
      <c r="BS8" s="2" t="s">
        <v>6</v>
      </c>
    </row>
    <row r="9" spans="1:74" ht="14.45" customHeight="1">
      <c r="B9" s="5"/>
      <c r="AR9" s="5"/>
      <c r="BE9" s="227"/>
      <c r="BS9" s="2" t="s">
        <v>6</v>
      </c>
    </row>
    <row r="10" spans="1:74" ht="12" customHeight="1">
      <c r="B10" s="5"/>
      <c r="D10" s="11" t="s">
        <v>24</v>
      </c>
      <c r="AK10" s="11" t="s">
        <v>25</v>
      </c>
      <c r="AN10" s="12" t="s">
        <v>26</v>
      </c>
      <c r="AR10" s="5"/>
      <c r="BE10" s="227"/>
      <c r="BS10" s="2" t="s">
        <v>6</v>
      </c>
    </row>
    <row r="11" spans="1:74" ht="18.399999999999999" customHeight="1">
      <c r="B11" s="5"/>
      <c r="E11" s="12" t="s">
        <v>27</v>
      </c>
      <c r="AK11" s="11" t="s">
        <v>28</v>
      </c>
      <c r="AN11" s="12" t="s">
        <v>1</v>
      </c>
      <c r="AR11" s="5"/>
      <c r="BE11" s="227"/>
      <c r="BS11" s="2" t="s">
        <v>6</v>
      </c>
    </row>
    <row r="12" spans="1:74" ht="6.95" customHeight="1">
      <c r="B12" s="5"/>
      <c r="AR12" s="5"/>
      <c r="BE12" s="227"/>
      <c r="BS12" s="2" t="s">
        <v>6</v>
      </c>
    </row>
    <row r="13" spans="1:74" ht="12" customHeight="1">
      <c r="B13" s="5"/>
      <c r="D13" s="11" t="s">
        <v>29</v>
      </c>
      <c r="AK13" s="11" t="s">
        <v>25</v>
      </c>
      <c r="AN13" s="14" t="s">
        <v>30</v>
      </c>
      <c r="AR13" s="5"/>
      <c r="BE13" s="227"/>
      <c r="BS13" s="2" t="s">
        <v>6</v>
      </c>
    </row>
    <row r="14" spans="1:74">
      <c r="B14" s="5"/>
      <c r="E14" s="230" t="s">
        <v>30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11" t="s">
        <v>28</v>
      </c>
      <c r="AN14" s="14" t="s">
        <v>30</v>
      </c>
      <c r="AR14" s="5"/>
      <c r="BE14" s="227"/>
      <c r="BS14" s="2" t="s">
        <v>6</v>
      </c>
    </row>
    <row r="15" spans="1:74" ht="6.95" customHeight="1">
      <c r="B15" s="5"/>
      <c r="AR15" s="5"/>
      <c r="BE15" s="227"/>
      <c r="BS15" s="2" t="s">
        <v>4</v>
      </c>
    </row>
    <row r="16" spans="1:74" ht="12" customHeight="1">
      <c r="B16" s="5"/>
      <c r="D16" s="11" t="s">
        <v>31</v>
      </c>
      <c r="AK16" s="11" t="s">
        <v>25</v>
      </c>
      <c r="AN16" s="12" t="s">
        <v>32</v>
      </c>
      <c r="AR16" s="5"/>
      <c r="BE16" s="227"/>
      <c r="BS16" s="2" t="s">
        <v>4</v>
      </c>
    </row>
    <row r="17" spans="2:71" ht="18.399999999999999" customHeight="1">
      <c r="B17" s="5"/>
      <c r="E17" s="12" t="s">
        <v>33</v>
      </c>
      <c r="AK17" s="11" t="s">
        <v>28</v>
      </c>
      <c r="AN17" s="12" t="s">
        <v>1</v>
      </c>
      <c r="AR17" s="5"/>
      <c r="BE17" s="227"/>
      <c r="BS17" s="2" t="s">
        <v>34</v>
      </c>
    </row>
    <row r="18" spans="2:71" ht="6.95" customHeight="1">
      <c r="B18" s="5"/>
      <c r="AR18" s="5"/>
      <c r="BE18" s="227"/>
      <c r="BS18" s="2" t="s">
        <v>6</v>
      </c>
    </row>
    <row r="19" spans="2:71" ht="12" customHeight="1">
      <c r="B19" s="5"/>
      <c r="D19" s="11" t="s">
        <v>35</v>
      </c>
      <c r="AK19" s="11" t="s">
        <v>25</v>
      </c>
      <c r="AN19" s="12" t="s">
        <v>1</v>
      </c>
      <c r="AR19" s="5"/>
      <c r="BE19" s="227"/>
      <c r="BS19" s="2" t="s">
        <v>6</v>
      </c>
    </row>
    <row r="20" spans="2:71" ht="18.399999999999999" customHeight="1">
      <c r="B20" s="5"/>
      <c r="E20" s="12" t="s">
        <v>36</v>
      </c>
      <c r="AK20" s="11" t="s">
        <v>28</v>
      </c>
      <c r="AN20" s="12" t="s">
        <v>1</v>
      </c>
      <c r="AR20" s="5"/>
      <c r="BE20" s="227"/>
      <c r="BS20" s="2" t="s">
        <v>34</v>
      </c>
    </row>
    <row r="21" spans="2:71" ht="6.95" customHeight="1">
      <c r="B21" s="5"/>
      <c r="AR21" s="5"/>
      <c r="BE21" s="227"/>
    </row>
    <row r="22" spans="2:71" ht="12" customHeight="1">
      <c r="B22" s="5"/>
      <c r="D22" s="11" t="s">
        <v>37</v>
      </c>
      <c r="AR22" s="5"/>
      <c r="BE22" s="227"/>
    </row>
    <row r="23" spans="2:71" ht="16.5" customHeight="1">
      <c r="B23" s="5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5"/>
      <c r="BE23" s="227"/>
    </row>
    <row r="24" spans="2:71" ht="6.95" customHeight="1">
      <c r="B24" s="5"/>
      <c r="AR24" s="5"/>
      <c r="BE24" s="227"/>
    </row>
    <row r="25" spans="2:71" ht="6.95" customHeight="1">
      <c r="B25" s="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5"/>
      <c r="BE25" s="227"/>
    </row>
    <row r="26" spans="2:71" s="16" customFormat="1" ht="25.9" customHeight="1">
      <c r="B26" s="17"/>
      <c r="D26" s="18" t="s">
        <v>38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33">
        <f>ROUND(AG94,2)</f>
        <v>0</v>
      </c>
      <c r="AL26" s="234"/>
      <c r="AM26" s="234"/>
      <c r="AN26" s="234"/>
      <c r="AO26" s="234"/>
      <c r="AR26" s="17"/>
      <c r="BE26" s="227"/>
    </row>
    <row r="27" spans="2:71" s="16" customFormat="1" ht="6.95" customHeight="1">
      <c r="B27" s="17"/>
      <c r="AR27" s="17"/>
      <c r="BE27" s="227"/>
    </row>
    <row r="28" spans="2:71" s="16" customFormat="1">
      <c r="B28" s="17"/>
      <c r="L28" s="235" t="s">
        <v>39</v>
      </c>
      <c r="M28" s="235"/>
      <c r="N28" s="235"/>
      <c r="O28" s="235"/>
      <c r="P28" s="235"/>
      <c r="W28" s="235" t="s">
        <v>40</v>
      </c>
      <c r="X28" s="235"/>
      <c r="Y28" s="235"/>
      <c r="Z28" s="235"/>
      <c r="AA28" s="235"/>
      <c r="AB28" s="235"/>
      <c r="AC28" s="235"/>
      <c r="AD28" s="235"/>
      <c r="AE28" s="235"/>
      <c r="AK28" s="235" t="s">
        <v>41</v>
      </c>
      <c r="AL28" s="235"/>
      <c r="AM28" s="235"/>
      <c r="AN28" s="235"/>
      <c r="AO28" s="235"/>
      <c r="AR28" s="17"/>
      <c r="BE28" s="227"/>
    </row>
    <row r="29" spans="2:71" s="20" customFormat="1" ht="14.45" customHeight="1">
      <c r="B29" s="21"/>
      <c r="D29" s="11" t="s">
        <v>42</v>
      </c>
      <c r="F29" s="11" t="s">
        <v>43</v>
      </c>
      <c r="L29" s="236">
        <v>0.21</v>
      </c>
      <c r="M29" s="237"/>
      <c r="N29" s="237"/>
      <c r="O29" s="237"/>
      <c r="P29" s="237"/>
      <c r="W29" s="238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K29" s="238">
        <f>ROUND(AV94, 2)</f>
        <v>0</v>
      </c>
      <c r="AL29" s="237"/>
      <c r="AM29" s="237"/>
      <c r="AN29" s="237"/>
      <c r="AO29" s="237"/>
      <c r="AR29" s="21"/>
      <c r="BE29" s="228"/>
    </row>
    <row r="30" spans="2:71" s="20" customFormat="1" ht="14.45" customHeight="1">
      <c r="B30" s="21"/>
      <c r="F30" s="11" t="s">
        <v>44</v>
      </c>
      <c r="L30" s="236">
        <v>0.15</v>
      </c>
      <c r="M30" s="237"/>
      <c r="N30" s="237"/>
      <c r="O30" s="237"/>
      <c r="P30" s="237"/>
      <c r="W30" s="238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K30" s="238">
        <f>ROUND(AW94, 2)</f>
        <v>0</v>
      </c>
      <c r="AL30" s="237"/>
      <c r="AM30" s="237"/>
      <c r="AN30" s="237"/>
      <c r="AO30" s="237"/>
      <c r="AR30" s="21"/>
      <c r="BE30" s="228"/>
    </row>
    <row r="31" spans="2:71" s="20" customFormat="1" ht="14.45" hidden="1" customHeight="1">
      <c r="B31" s="21"/>
      <c r="F31" s="11" t="s">
        <v>45</v>
      </c>
      <c r="L31" s="236">
        <v>0.21</v>
      </c>
      <c r="M31" s="237"/>
      <c r="N31" s="237"/>
      <c r="O31" s="237"/>
      <c r="P31" s="237"/>
      <c r="W31" s="238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K31" s="238">
        <v>0</v>
      </c>
      <c r="AL31" s="237"/>
      <c r="AM31" s="237"/>
      <c r="AN31" s="237"/>
      <c r="AO31" s="237"/>
      <c r="AR31" s="21"/>
      <c r="BE31" s="228"/>
    </row>
    <row r="32" spans="2:71" s="20" customFormat="1" ht="14.45" hidden="1" customHeight="1">
      <c r="B32" s="21"/>
      <c r="F32" s="11" t="s">
        <v>46</v>
      </c>
      <c r="L32" s="236">
        <v>0.15</v>
      </c>
      <c r="M32" s="237"/>
      <c r="N32" s="237"/>
      <c r="O32" s="237"/>
      <c r="P32" s="237"/>
      <c r="W32" s="238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K32" s="238">
        <v>0</v>
      </c>
      <c r="AL32" s="237"/>
      <c r="AM32" s="237"/>
      <c r="AN32" s="237"/>
      <c r="AO32" s="237"/>
      <c r="AR32" s="21"/>
      <c r="BE32" s="228"/>
    </row>
    <row r="33" spans="2:57" s="20" customFormat="1" ht="14.45" hidden="1" customHeight="1">
      <c r="B33" s="21"/>
      <c r="F33" s="11" t="s">
        <v>47</v>
      </c>
      <c r="L33" s="236">
        <v>0</v>
      </c>
      <c r="M33" s="237"/>
      <c r="N33" s="237"/>
      <c r="O33" s="237"/>
      <c r="P33" s="237"/>
      <c r="W33" s="238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K33" s="238">
        <v>0</v>
      </c>
      <c r="AL33" s="237"/>
      <c r="AM33" s="237"/>
      <c r="AN33" s="237"/>
      <c r="AO33" s="237"/>
      <c r="AR33" s="21"/>
      <c r="BE33" s="228"/>
    </row>
    <row r="34" spans="2:57" s="16" customFormat="1" ht="6.95" customHeight="1">
      <c r="B34" s="17"/>
      <c r="AR34" s="17"/>
      <c r="BE34" s="227"/>
    </row>
    <row r="35" spans="2:57" s="16" customFormat="1" ht="25.9" customHeight="1">
      <c r="B35" s="17"/>
      <c r="C35" s="22"/>
      <c r="D35" s="23" t="s">
        <v>48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49</v>
      </c>
      <c r="U35" s="24"/>
      <c r="V35" s="24"/>
      <c r="W35" s="24"/>
      <c r="X35" s="241" t="s">
        <v>50</v>
      </c>
      <c r="Y35" s="242"/>
      <c r="Z35" s="242"/>
      <c r="AA35" s="242"/>
      <c r="AB35" s="242"/>
      <c r="AC35" s="24"/>
      <c r="AD35" s="24"/>
      <c r="AE35" s="24"/>
      <c r="AF35" s="24"/>
      <c r="AG35" s="24"/>
      <c r="AH35" s="24"/>
      <c r="AI35" s="24"/>
      <c r="AJ35" s="24"/>
      <c r="AK35" s="243">
        <f>SUM(AK26:AK33)</f>
        <v>0</v>
      </c>
      <c r="AL35" s="242"/>
      <c r="AM35" s="242"/>
      <c r="AN35" s="242"/>
      <c r="AO35" s="244"/>
      <c r="AP35" s="22"/>
      <c r="AQ35" s="22"/>
      <c r="AR35" s="17"/>
    </row>
    <row r="36" spans="2:57" s="16" customFormat="1" ht="6.95" customHeight="1">
      <c r="B36" s="17"/>
      <c r="AR36" s="17"/>
    </row>
    <row r="37" spans="2:57" s="16" customFormat="1" ht="14.45" customHeight="1">
      <c r="B37" s="17"/>
      <c r="AR37" s="17"/>
    </row>
    <row r="38" spans="2:57" ht="14.45" customHeight="1">
      <c r="B38" s="5"/>
      <c r="AR38" s="5"/>
    </row>
    <row r="39" spans="2:57" ht="14.45" customHeight="1">
      <c r="B39" s="5"/>
      <c r="AR39" s="5"/>
    </row>
    <row r="40" spans="2:57" ht="14.45" customHeight="1">
      <c r="B40" s="5"/>
      <c r="AR40" s="5"/>
    </row>
    <row r="41" spans="2:57" ht="14.45" customHeight="1">
      <c r="B41" s="5"/>
      <c r="AR41" s="5"/>
    </row>
    <row r="42" spans="2:57" ht="14.45" customHeight="1">
      <c r="B42" s="5"/>
      <c r="AR42" s="5"/>
    </row>
    <row r="43" spans="2:57" ht="14.45" customHeight="1">
      <c r="B43" s="5"/>
      <c r="AR43" s="5"/>
    </row>
    <row r="44" spans="2:57" ht="14.45" customHeight="1">
      <c r="B44" s="5"/>
      <c r="AR44" s="5"/>
    </row>
    <row r="45" spans="2:57" ht="14.45" customHeight="1">
      <c r="B45" s="5"/>
      <c r="AR45" s="5"/>
    </row>
    <row r="46" spans="2:57" ht="14.45" customHeight="1">
      <c r="B46" s="5"/>
      <c r="AR46" s="5"/>
    </row>
    <row r="47" spans="2:57" ht="14.45" customHeight="1">
      <c r="B47" s="5"/>
      <c r="AR47" s="5"/>
    </row>
    <row r="48" spans="2:57" ht="14.45" customHeight="1">
      <c r="B48" s="5"/>
      <c r="AR48" s="5"/>
    </row>
    <row r="49" spans="2:44" s="16" customFormat="1" ht="14.45" customHeight="1">
      <c r="B49" s="17"/>
      <c r="D49" s="26" t="s">
        <v>51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52</v>
      </c>
      <c r="AI49" s="27"/>
      <c r="AJ49" s="27"/>
      <c r="AK49" s="27"/>
      <c r="AL49" s="27"/>
      <c r="AM49" s="27"/>
      <c r="AN49" s="27"/>
      <c r="AO49" s="27"/>
      <c r="AR49" s="17"/>
    </row>
    <row r="50" spans="2:44">
      <c r="B50" s="5"/>
      <c r="AR50" s="5"/>
    </row>
    <row r="51" spans="2:44">
      <c r="B51" s="5"/>
      <c r="AR51" s="5"/>
    </row>
    <row r="52" spans="2:44">
      <c r="B52" s="5"/>
      <c r="AR52" s="5"/>
    </row>
    <row r="53" spans="2:44">
      <c r="B53" s="5"/>
      <c r="AR53" s="5"/>
    </row>
    <row r="54" spans="2:44">
      <c r="B54" s="5"/>
      <c r="AR54" s="5"/>
    </row>
    <row r="55" spans="2:44">
      <c r="B55" s="5"/>
      <c r="AR55" s="5"/>
    </row>
    <row r="56" spans="2:44">
      <c r="B56" s="5"/>
      <c r="AR56" s="5"/>
    </row>
    <row r="57" spans="2:44">
      <c r="B57" s="5"/>
      <c r="AR57" s="5"/>
    </row>
    <row r="58" spans="2:44">
      <c r="B58" s="5"/>
      <c r="AR58" s="5"/>
    </row>
    <row r="59" spans="2:44">
      <c r="B59" s="5"/>
      <c r="AR59" s="5"/>
    </row>
    <row r="60" spans="2:44" s="16" customFormat="1">
      <c r="B60" s="17"/>
      <c r="D60" s="28" t="s">
        <v>53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8" t="s">
        <v>54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8" t="s">
        <v>53</v>
      </c>
      <c r="AI60" s="19"/>
      <c r="AJ60" s="19"/>
      <c r="AK60" s="19"/>
      <c r="AL60" s="19"/>
      <c r="AM60" s="28" t="s">
        <v>54</v>
      </c>
      <c r="AN60" s="19"/>
      <c r="AO60" s="19"/>
      <c r="AR60" s="17"/>
    </row>
    <row r="61" spans="2:44">
      <c r="B61" s="5"/>
      <c r="AR61" s="5"/>
    </row>
    <row r="62" spans="2:44">
      <c r="B62" s="5"/>
      <c r="AR62" s="5"/>
    </row>
    <row r="63" spans="2:44">
      <c r="B63" s="5"/>
      <c r="AR63" s="5"/>
    </row>
    <row r="64" spans="2:44" s="16" customFormat="1">
      <c r="B64" s="17"/>
      <c r="D64" s="26" t="s">
        <v>55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6" t="s">
        <v>56</v>
      </c>
      <c r="AI64" s="27"/>
      <c r="AJ64" s="27"/>
      <c r="AK64" s="27"/>
      <c r="AL64" s="27"/>
      <c r="AM64" s="27"/>
      <c r="AN64" s="27"/>
      <c r="AO64" s="27"/>
      <c r="AR64" s="17"/>
    </row>
    <row r="65" spans="2:44">
      <c r="B65" s="5"/>
      <c r="AR65" s="5"/>
    </row>
    <row r="66" spans="2:44">
      <c r="B66" s="5"/>
      <c r="AR66" s="5"/>
    </row>
    <row r="67" spans="2:44">
      <c r="B67" s="5"/>
      <c r="AR67" s="5"/>
    </row>
    <row r="68" spans="2:44">
      <c r="B68" s="5"/>
      <c r="AR68" s="5"/>
    </row>
    <row r="69" spans="2:44">
      <c r="B69" s="5"/>
      <c r="AR69" s="5"/>
    </row>
    <row r="70" spans="2:44">
      <c r="B70" s="5"/>
      <c r="AR70" s="5"/>
    </row>
    <row r="71" spans="2:44">
      <c r="B71" s="5"/>
      <c r="AR71" s="5"/>
    </row>
    <row r="72" spans="2:44">
      <c r="B72" s="5"/>
      <c r="AR72" s="5"/>
    </row>
    <row r="73" spans="2:44">
      <c r="B73" s="5"/>
      <c r="AR73" s="5"/>
    </row>
    <row r="74" spans="2:44">
      <c r="B74" s="5"/>
      <c r="AR74" s="5"/>
    </row>
    <row r="75" spans="2:44" s="16" customFormat="1">
      <c r="B75" s="17"/>
      <c r="D75" s="28" t="s">
        <v>53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8" t="s">
        <v>54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8" t="s">
        <v>53</v>
      </c>
      <c r="AI75" s="19"/>
      <c r="AJ75" s="19"/>
      <c r="AK75" s="19"/>
      <c r="AL75" s="19"/>
      <c r="AM75" s="28" t="s">
        <v>54</v>
      </c>
      <c r="AN75" s="19"/>
      <c r="AO75" s="19"/>
      <c r="AR75" s="17"/>
    </row>
    <row r="76" spans="2:44" s="16" customFormat="1">
      <c r="B76" s="17"/>
      <c r="AR76" s="17"/>
    </row>
    <row r="77" spans="2:44" s="16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17"/>
    </row>
    <row r="81" spans="1:91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17"/>
    </row>
    <row r="82" spans="1:91" s="16" customFormat="1" ht="24.95" customHeight="1">
      <c r="B82" s="17"/>
      <c r="C82" s="6" t="s">
        <v>57</v>
      </c>
      <c r="AR82" s="17"/>
    </row>
    <row r="83" spans="1:91" s="16" customFormat="1" ht="6.95" customHeight="1">
      <c r="B83" s="17"/>
      <c r="AR83" s="17"/>
    </row>
    <row r="84" spans="1:91" s="33" customFormat="1" ht="12" customHeight="1">
      <c r="B84" s="34"/>
      <c r="C84" s="11" t="s">
        <v>13</v>
      </c>
      <c r="L84" s="33" t="str">
        <f>K5</f>
        <v>2020/088</v>
      </c>
      <c r="AR84" s="34"/>
    </row>
    <row r="85" spans="1:91" s="35" customFormat="1" ht="36.950000000000003" customHeight="1">
      <c r="B85" s="36"/>
      <c r="C85" s="37" t="s">
        <v>16</v>
      </c>
      <c r="L85" s="239" t="str">
        <f>K6</f>
        <v>ČOV Nebužely - rekonstrukce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36"/>
    </row>
    <row r="86" spans="1:91" s="16" customFormat="1" ht="6.95" customHeight="1">
      <c r="B86" s="17"/>
      <c r="AR86" s="17"/>
    </row>
    <row r="87" spans="1:91" s="16" customFormat="1" ht="12" customHeight="1">
      <c r="B87" s="17"/>
      <c r="C87" s="11" t="s">
        <v>20</v>
      </c>
      <c r="L87" s="38" t="str">
        <f>IF(K8="","",K8)</f>
        <v>Obec Nebužely</v>
      </c>
      <c r="AI87" s="11" t="s">
        <v>22</v>
      </c>
      <c r="AM87" s="245" t="str">
        <f>IF(AN8= "","",AN8)</f>
        <v>31. 3. 2022</v>
      </c>
      <c r="AN87" s="245"/>
      <c r="AR87" s="17"/>
    </row>
    <row r="88" spans="1:91" s="16" customFormat="1" ht="6.95" customHeight="1">
      <c r="B88" s="17"/>
      <c r="AR88" s="17"/>
    </row>
    <row r="89" spans="1:91" s="16" customFormat="1" ht="15.2" customHeight="1">
      <c r="B89" s="17"/>
      <c r="C89" s="11" t="s">
        <v>24</v>
      </c>
      <c r="L89" s="33" t="str">
        <f>IF(E11= "","",E11)</f>
        <v>Vodárny Kladno – Mělník, a.s.</v>
      </c>
      <c r="AI89" s="11" t="s">
        <v>31</v>
      </c>
      <c r="AM89" s="246" t="str">
        <f>IF(E17="","",E17)</f>
        <v>SERVIS ISA s.r.o.</v>
      </c>
      <c r="AN89" s="247"/>
      <c r="AO89" s="247"/>
      <c r="AP89" s="247"/>
      <c r="AR89" s="17"/>
      <c r="AS89" s="248" t="s">
        <v>58</v>
      </c>
      <c r="AT89" s="249"/>
      <c r="AU89" s="39"/>
      <c r="AV89" s="39"/>
      <c r="AW89" s="39"/>
      <c r="AX89" s="39"/>
      <c r="AY89" s="39"/>
      <c r="AZ89" s="39"/>
      <c r="BA89" s="39"/>
      <c r="BB89" s="39"/>
      <c r="BC89" s="39"/>
      <c r="BD89" s="40"/>
    </row>
    <row r="90" spans="1:91" s="16" customFormat="1" ht="15.2" customHeight="1">
      <c r="B90" s="17"/>
      <c r="C90" s="11" t="s">
        <v>29</v>
      </c>
      <c r="L90" s="33" t="str">
        <f>IF(E14= "Vyplň údaj","",E14)</f>
        <v/>
      </c>
      <c r="AI90" s="11" t="s">
        <v>35</v>
      </c>
      <c r="AM90" s="246" t="str">
        <f>IF(E20="","",E20)</f>
        <v xml:space="preserve"> </v>
      </c>
      <c r="AN90" s="247"/>
      <c r="AO90" s="247"/>
      <c r="AP90" s="247"/>
      <c r="AR90" s="17"/>
      <c r="AS90" s="250"/>
      <c r="AT90" s="251"/>
      <c r="BD90" s="41"/>
    </row>
    <row r="91" spans="1:91" s="16" customFormat="1" ht="10.9" customHeight="1">
      <c r="B91" s="17"/>
      <c r="AR91" s="17"/>
      <c r="AS91" s="250"/>
      <c r="AT91" s="251"/>
      <c r="BD91" s="41"/>
    </row>
    <row r="92" spans="1:91" s="16" customFormat="1" ht="29.25" customHeight="1">
      <c r="B92" s="17"/>
      <c r="C92" s="252" t="s">
        <v>59</v>
      </c>
      <c r="D92" s="253"/>
      <c r="E92" s="253"/>
      <c r="F92" s="253"/>
      <c r="G92" s="253"/>
      <c r="H92" s="42"/>
      <c r="I92" s="254" t="s">
        <v>60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61</v>
      </c>
      <c r="AH92" s="253"/>
      <c r="AI92" s="253"/>
      <c r="AJ92" s="253"/>
      <c r="AK92" s="253"/>
      <c r="AL92" s="253"/>
      <c r="AM92" s="253"/>
      <c r="AN92" s="254" t="s">
        <v>62</v>
      </c>
      <c r="AO92" s="253"/>
      <c r="AP92" s="256"/>
      <c r="AQ92" s="43" t="s">
        <v>63</v>
      </c>
      <c r="AR92" s="17"/>
      <c r="AS92" s="44" t="s">
        <v>64</v>
      </c>
      <c r="AT92" s="45" t="s">
        <v>65</v>
      </c>
      <c r="AU92" s="45" t="s">
        <v>66</v>
      </c>
      <c r="AV92" s="45" t="s">
        <v>67</v>
      </c>
      <c r="AW92" s="45" t="s">
        <v>68</v>
      </c>
      <c r="AX92" s="45" t="s">
        <v>69</v>
      </c>
      <c r="AY92" s="45" t="s">
        <v>70</v>
      </c>
      <c r="AZ92" s="45" t="s">
        <v>71</v>
      </c>
      <c r="BA92" s="45" t="s">
        <v>72</v>
      </c>
      <c r="BB92" s="45" t="s">
        <v>73</v>
      </c>
      <c r="BC92" s="45" t="s">
        <v>74</v>
      </c>
      <c r="BD92" s="46" t="s">
        <v>75</v>
      </c>
    </row>
    <row r="93" spans="1:91" s="16" customFormat="1" ht="10.9" customHeight="1">
      <c r="B93" s="17"/>
      <c r="AR93" s="17"/>
      <c r="AS93" s="4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</row>
    <row r="94" spans="1:91" s="48" customFormat="1" ht="32.450000000000003" customHeight="1">
      <c r="B94" s="49"/>
      <c r="C94" s="50" t="s">
        <v>76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257">
        <f>ROUND(AG95+AG96+SUM(AG100:AG109),2)</f>
        <v>0</v>
      </c>
      <c r="AH94" s="257"/>
      <c r="AI94" s="257"/>
      <c r="AJ94" s="257"/>
      <c r="AK94" s="257"/>
      <c r="AL94" s="257"/>
      <c r="AM94" s="257"/>
      <c r="AN94" s="258">
        <f t="shared" ref="AN94:AN109" si="0">SUM(AG94,AT94)</f>
        <v>0</v>
      </c>
      <c r="AO94" s="258"/>
      <c r="AP94" s="258"/>
      <c r="AQ94" s="52" t="s">
        <v>1</v>
      </c>
      <c r="AR94" s="49"/>
      <c r="AS94" s="53">
        <f>ROUND(AS95+AS96+SUM(AS100:AS109),2)</f>
        <v>0</v>
      </c>
      <c r="AT94" s="54">
        <f t="shared" ref="AT94:AT109" si="1">ROUND(SUM(AV94:AW94),2)</f>
        <v>0</v>
      </c>
      <c r="AU94" s="55">
        <f>ROUND(AU95+AU96+SUM(AU100:AU109),5)</f>
        <v>0</v>
      </c>
      <c r="AV94" s="54">
        <f>ROUND(AZ94*L29,2)</f>
        <v>0</v>
      </c>
      <c r="AW94" s="54">
        <f>ROUND(BA94*L30,2)</f>
        <v>0</v>
      </c>
      <c r="AX94" s="54">
        <f>ROUND(BB94*L29,2)</f>
        <v>0</v>
      </c>
      <c r="AY94" s="54">
        <f>ROUND(BC94*L30,2)</f>
        <v>0</v>
      </c>
      <c r="AZ94" s="54">
        <f>ROUND(AZ95+AZ96+SUM(AZ100:AZ109),2)</f>
        <v>0</v>
      </c>
      <c r="BA94" s="54">
        <f>ROUND(BA95+BA96+SUM(BA100:BA109),2)</f>
        <v>0</v>
      </c>
      <c r="BB94" s="54">
        <f>ROUND(BB95+BB96+SUM(BB100:BB109),2)</f>
        <v>0</v>
      </c>
      <c r="BC94" s="54">
        <f>ROUND(BC95+BC96+SUM(BC100:BC109),2)</f>
        <v>0</v>
      </c>
      <c r="BD94" s="56">
        <f>ROUND(BD95+BD96+SUM(BD100:BD109),2)</f>
        <v>0</v>
      </c>
      <c r="BS94" s="57" t="s">
        <v>77</v>
      </c>
      <c r="BT94" s="57" t="s">
        <v>78</v>
      </c>
      <c r="BU94" s="58" t="s">
        <v>79</v>
      </c>
      <c r="BV94" s="57" t="s">
        <v>80</v>
      </c>
      <c r="BW94" s="57" t="s">
        <v>5</v>
      </c>
      <c r="BX94" s="57" t="s">
        <v>81</v>
      </c>
      <c r="CL94" s="57" t="s">
        <v>1</v>
      </c>
    </row>
    <row r="95" spans="1:91" s="68" customFormat="1" ht="24.75" customHeight="1">
      <c r="A95" s="59" t="s">
        <v>82</v>
      </c>
      <c r="B95" s="60"/>
      <c r="C95" s="61"/>
      <c r="D95" s="259" t="s">
        <v>83</v>
      </c>
      <c r="E95" s="259"/>
      <c r="F95" s="259"/>
      <c r="G95" s="259"/>
      <c r="H95" s="259"/>
      <c r="I95" s="62"/>
      <c r="J95" s="259" t="s">
        <v>84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60">
        <f>'SO.00 - Odstranění provoz...'!J96</f>
        <v>0</v>
      </c>
      <c r="AH95" s="261"/>
      <c r="AI95" s="261"/>
      <c r="AJ95" s="261"/>
      <c r="AK95" s="261"/>
      <c r="AL95" s="261"/>
      <c r="AM95" s="261"/>
      <c r="AN95" s="260">
        <f t="shared" si="0"/>
        <v>0</v>
      </c>
      <c r="AO95" s="261"/>
      <c r="AP95" s="261"/>
      <c r="AQ95" s="63" t="s">
        <v>85</v>
      </c>
      <c r="AR95" s="60"/>
      <c r="AS95" s="64">
        <v>0</v>
      </c>
      <c r="AT95" s="65">
        <f t="shared" si="1"/>
        <v>0</v>
      </c>
      <c r="AU95" s="66">
        <f>'[1]SO.00 - Odstranění provoz...'!P126</f>
        <v>0</v>
      </c>
      <c r="AV95" s="65">
        <f>'[1]SO.00 - Odstranění provoz...'!J33</f>
        <v>0</v>
      </c>
      <c r="AW95" s="65">
        <f>'[1]SO.00 - Odstranění provoz...'!J34</f>
        <v>0</v>
      </c>
      <c r="AX95" s="65">
        <f>'[1]SO.00 - Odstranění provoz...'!J35</f>
        <v>0</v>
      </c>
      <c r="AY95" s="65">
        <f>'[1]SO.00 - Odstranění provoz...'!J36</f>
        <v>0</v>
      </c>
      <c r="AZ95" s="65">
        <f>'[1]SO.00 - Odstranění provoz...'!F33</f>
        <v>0</v>
      </c>
      <c r="BA95" s="65">
        <f>'[1]SO.00 - Odstranění provoz...'!F34</f>
        <v>0</v>
      </c>
      <c r="BB95" s="65">
        <f>'[1]SO.00 - Odstranění provoz...'!F35</f>
        <v>0</v>
      </c>
      <c r="BC95" s="65">
        <f>'[1]SO.00 - Odstranění provoz...'!F36</f>
        <v>0</v>
      </c>
      <c r="BD95" s="67">
        <f>'[1]SO.00 - Odstranění provoz...'!F37</f>
        <v>0</v>
      </c>
      <c r="BT95" s="69" t="s">
        <v>86</v>
      </c>
      <c r="BV95" s="69" t="s">
        <v>80</v>
      </c>
      <c r="BW95" s="69" t="s">
        <v>87</v>
      </c>
      <c r="BX95" s="69" t="s">
        <v>5</v>
      </c>
      <c r="CL95" s="69" t="s">
        <v>1</v>
      </c>
      <c r="CM95" s="69" t="s">
        <v>88</v>
      </c>
    </row>
    <row r="96" spans="1:91" s="68" customFormat="1" ht="16.5" customHeight="1">
      <c r="B96" s="60"/>
      <c r="C96" s="61"/>
      <c r="D96" s="259" t="s">
        <v>89</v>
      </c>
      <c r="E96" s="259"/>
      <c r="F96" s="259"/>
      <c r="G96" s="259"/>
      <c r="H96" s="259"/>
      <c r="I96" s="62"/>
      <c r="J96" s="259" t="s">
        <v>90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62">
        <f>ROUND(SUM(AG97:AG99),2)</f>
        <v>0</v>
      </c>
      <c r="AH96" s="261"/>
      <c r="AI96" s="261"/>
      <c r="AJ96" s="261"/>
      <c r="AK96" s="261"/>
      <c r="AL96" s="261"/>
      <c r="AM96" s="261"/>
      <c r="AN96" s="260">
        <f t="shared" si="0"/>
        <v>0</v>
      </c>
      <c r="AO96" s="261"/>
      <c r="AP96" s="261"/>
      <c r="AQ96" s="63" t="s">
        <v>85</v>
      </c>
      <c r="AR96" s="60"/>
      <c r="AS96" s="64">
        <f>ROUND(SUM(AS97:AS99),2)</f>
        <v>0</v>
      </c>
      <c r="AT96" s="65">
        <f t="shared" si="1"/>
        <v>0</v>
      </c>
      <c r="AU96" s="66">
        <f>ROUND(SUM(AU97:AU99),5)</f>
        <v>0</v>
      </c>
      <c r="AV96" s="65">
        <f>ROUND(AZ96*L29,2)</f>
        <v>0</v>
      </c>
      <c r="AW96" s="65">
        <f>ROUND(BA96*L30,2)</f>
        <v>0</v>
      </c>
      <c r="AX96" s="65">
        <f>ROUND(BB96*L29,2)</f>
        <v>0</v>
      </c>
      <c r="AY96" s="65">
        <f>ROUND(BC96*L30,2)</f>
        <v>0</v>
      </c>
      <c r="AZ96" s="65">
        <f>ROUND(SUM(AZ97:AZ99),2)</f>
        <v>0</v>
      </c>
      <c r="BA96" s="65">
        <f>ROUND(SUM(BA97:BA99),2)</f>
        <v>0</v>
      </c>
      <c r="BB96" s="65">
        <f>ROUND(SUM(BB97:BB99),2)</f>
        <v>0</v>
      </c>
      <c r="BC96" s="65">
        <f>ROUND(SUM(BC97:BC99),2)</f>
        <v>0</v>
      </c>
      <c r="BD96" s="67">
        <f>ROUND(SUM(BD97:BD99),2)</f>
        <v>0</v>
      </c>
      <c r="BS96" s="69" t="s">
        <v>77</v>
      </c>
      <c r="BT96" s="69" t="s">
        <v>86</v>
      </c>
      <c r="BU96" s="69" t="s">
        <v>79</v>
      </c>
      <c r="BV96" s="69" t="s">
        <v>80</v>
      </c>
      <c r="BW96" s="69" t="s">
        <v>91</v>
      </c>
      <c r="BX96" s="69" t="s">
        <v>5</v>
      </c>
      <c r="CL96" s="69" t="s">
        <v>1</v>
      </c>
      <c r="CM96" s="69" t="s">
        <v>88</v>
      </c>
    </row>
    <row r="97" spans="1:91" s="33" customFormat="1" ht="23.25" customHeight="1">
      <c r="A97" s="59" t="s">
        <v>82</v>
      </c>
      <c r="B97" s="34"/>
      <c r="C97" s="70"/>
      <c r="D97" s="70"/>
      <c r="E97" s="263" t="s">
        <v>92</v>
      </c>
      <c r="F97" s="263"/>
      <c r="G97" s="263"/>
      <c r="H97" s="263"/>
      <c r="I97" s="263"/>
      <c r="J97" s="70"/>
      <c r="K97" s="263" t="s">
        <v>93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4">
        <f>'SO.01-STAV - ČOV - staveb...'!J145</f>
        <v>0</v>
      </c>
      <c r="AH97" s="265"/>
      <c r="AI97" s="265"/>
      <c r="AJ97" s="265"/>
      <c r="AK97" s="265"/>
      <c r="AL97" s="265"/>
      <c r="AM97" s="265"/>
      <c r="AN97" s="264">
        <f t="shared" si="0"/>
        <v>0</v>
      </c>
      <c r="AO97" s="265"/>
      <c r="AP97" s="265"/>
      <c r="AQ97" s="71" t="s">
        <v>94</v>
      </c>
      <c r="AR97" s="34"/>
      <c r="AS97" s="72">
        <v>0</v>
      </c>
      <c r="AT97" s="73">
        <f t="shared" si="1"/>
        <v>0</v>
      </c>
      <c r="AU97" s="74">
        <f>'[1]SO.01-STAV - ČOV - staveb...'!P145</f>
        <v>0</v>
      </c>
      <c r="AV97" s="73">
        <f>'[1]SO.01-STAV - ČOV - staveb...'!J35</f>
        <v>0</v>
      </c>
      <c r="AW97" s="73">
        <f>'[1]SO.01-STAV - ČOV - staveb...'!J36</f>
        <v>0</v>
      </c>
      <c r="AX97" s="73">
        <f>'[1]SO.01-STAV - ČOV - staveb...'!J37</f>
        <v>0</v>
      </c>
      <c r="AY97" s="73">
        <f>'[1]SO.01-STAV - ČOV - staveb...'!J38</f>
        <v>0</v>
      </c>
      <c r="AZ97" s="73">
        <f>'[1]SO.01-STAV - ČOV - staveb...'!F35</f>
        <v>0</v>
      </c>
      <c r="BA97" s="73">
        <f>'[1]SO.01-STAV - ČOV - staveb...'!F36</f>
        <v>0</v>
      </c>
      <c r="BB97" s="73">
        <f>'[1]SO.01-STAV - ČOV - staveb...'!F37</f>
        <v>0</v>
      </c>
      <c r="BC97" s="73">
        <f>'[1]SO.01-STAV - ČOV - staveb...'!F38</f>
        <v>0</v>
      </c>
      <c r="BD97" s="75">
        <f>'[1]SO.01-STAV - ČOV - staveb...'!F39</f>
        <v>0</v>
      </c>
      <c r="BT97" s="12" t="s">
        <v>88</v>
      </c>
      <c r="BV97" s="12" t="s">
        <v>80</v>
      </c>
      <c r="BW97" s="12" t="s">
        <v>95</v>
      </c>
      <c r="BX97" s="12" t="s">
        <v>91</v>
      </c>
      <c r="CL97" s="12" t="s">
        <v>1</v>
      </c>
    </row>
    <row r="98" spans="1:91" s="33" customFormat="1" ht="23.25" customHeight="1">
      <c r="A98" s="59" t="s">
        <v>82</v>
      </c>
      <c r="B98" s="34"/>
      <c r="C98" s="70"/>
      <c r="D98" s="70"/>
      <c r="E98" s="263" t="s">
        <v>96</v>
      </c>
      <c r="F98" s="263"/>
      <c r="G98" s="263"/>
      <c r="H98" s="263"/>
      <c r="I98" s="263"/>
      <c r="J98" s="70"/>
      <c r="K98" s="263" t="s">
        <v>97</v>
      </c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4">
        <f>'SO.01-ELE - Stavební elek...'!J32</f>
        <v>0</v>
      </c>
      <c r="AH98" s="265"/>
      <c r="AI98" s="265"/>
      <c r="AJ98" s="265"/>
      <c r="AK98" s="265"/>
      <c r="AL98" s="265"/>
      <c r="AM98" s="265"/>
      <c r="AN98" s="264">
        <f t="shared" si="0"/>
        <v>0</v>
      </c>
      <c r="AO98" s="265"/>
      <c r="AP98" s="265"/>
      <c r="AQ98" s="71" t="s">
        <v>94</v>
      </c>
      <c r="AR98" s="34"/>
      <c r="AS98" s="72">
        <v>0</v>
      </c>
      <c r="AT98" s="73">
        <f t="shared" si="1"/>
        <v>0</v>
      </c>
      <c r="AU98" s="74">
        <f>'[1]SO.01-ELE - Stavební elek...'!P128</f>
        <v>0</v>
      </c>
      <c r="AV98" s="73">
        <f>'[1]SO.01-ELE - Stavební elek...'!J35</f>
        <v>0</v>
      </c>
      <c r="AW98" s="73">
        <f>'[1]SO.01-ELE - Stavební elek...'!J36</f>
        <v>0</v>
      </c>
      <c r="AX98" s="73">
        <f>'[1]SO.01-ELE - Stavební elek...'!J37</f>
        <v>0</v>
      </c>
      <c r="AY98" s="73">
        <f>'[1]SO.01-ELE - Stavební elek...'!J38</f>
        <v>0</v>
      </c>
      <c r="AZ98" s="73">
        <f>'[1]SO.01-ELE - Stavební elek...'!F35</f>
        <v>0</v>
      </c>
      <c r="BA98" s="73">
        <f>'[1]SO.01-ELE - Stavební elek...'!F36</f>
        <v>0</v>
      </c>
      <c r="BB98" s="73">
        <f>'[1]SO.01-ELE - Stavební elek...'!F37</f>
        <v>0</v>
      </c>
      <c r="BC98" s="73">
        <f>'[1]SO.01-ELE - Stavební elek...'!F38</f>
        <v>0</v>
      </c>
      <c r="BD98" s="75">
        <f>'[1]SO.01-ELE - Stavební elek...'!F39</f>
        <v>0</v>
      </c>
      <c r="BT98" s="12" t="s">
        <v>88</v>
      </c>
      <c r="BV98" s="12" t="s">
        <v>80</v>
      </c>
      <c r="BW98" s="12" t="s">
        <v>98</v>
      </c>
      <c r="BX98" s="12" t="s">
        <v>91</v>
      </c>
      <c r="CL98" s="12" t="s">
        <v>1</v>
      </c>
    </row>
    <row r="99" spans="1:91" s="33" customFormat="1" ht="23.25" customHeight="1">
      <c r="A99" s="59" t="s">
        <v>82</v>
      </c>
      <c r="B99" s="34"/>
      <c r="C99" s="70"/>
      <c r="D99" s="70"/>
      <c r="E99" s="263" t="s">
        <v>99</v>
      </c>
      <c r="F99" s="263"/>
      <c r="G99" s="263"/>
      <c r="H99" s="263"/>
      <c r="I99" s="263"/>
      <c r="J99" s="70"/>
      <c r="K99" s="263" t="s">
        <v>100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4">
        <f>'SO.01-ZTI - Zdravotně tec...'!J32</f>
        <v>0</v>
      </c>
      <c r="AH99" s="265"/>
      <c r="AI99" s="265"/>
      <c r="AJ99" s="265"/>
      <c r="AK99" s="265"/>
      <c r="AL99" s="265"/>
      <c r="AM99" s="265"/>
      <c r="AN99" s="264">
        <f t="shared" si="0"/>
        <v>0</v>
      </c>
      <c r="AO99" s="265"/>
      <c r="AP99" s="265"/>
      <c r="AQ99" s="71" t="s">
        <v>94</v>
      </c>
      <c r="AR99" s="34"/>
      <c r="AS99" s="72">
        <v>0</v>
      </c>
      <c r="AT99" s="73">
        <f t="shared" si="1"/>
        <v>0</v>
      </c>
      <c r="AU99" s="74">
        <f>'[1]SO.01-ZTI - Zdravotně tec...'!P125</f>
        <v>0</v>
      </c>
      <c r="AV99" s="73">
        <f>'[1]SO.01-ZTI - Zdravotně tec...'!J35</f>
        <v>0</v>
      </c>
      <c r="AW99" s="73">
        <f>'[1]SO.01-ZTI - Zdravotně tec...'!J36</f>
        <v>0</v>
      </c>
      <c r="AX99" s="73">
        <f>'[1]SO.01-ZTI - Zdravotně tec...'!J37</f>
        <v>0</v>
      </c>
      <c r="AY99" s="73">
        <f>'[1]SO.01-ZTI - Zdravotně tec...'!J38</f>
        <v>0</v>
      </c>
      <c r="AZ99" s="73">
        <f>'[1]SO.01-ZTI - Zdravotně tec...'!F35</f>
        <v>0</v>
      </c>
      <c r="BA99" s="73">
        <f>'[1]SO.01-ZTI - Zdravotně tec...'!F36</f>
        <v>0</v>
      </c>
      <c r="BB99" s="73">
        <f>'[1]SO.01-ZTI - Zdravotně tec...'!F37</f>
        <v>0</v>
      </c>
      <c r="BC99" s="73">
        <f>'[1]SO.01-ZTI - Zdravotně tec...'!F38</f>
        <v>0</v>
      </c>
      <c r="BD99" s="75">
        <f>'[1]SO.01-ZTI - Zdravotně tec...'!F39</f>
        <v>0</v>
      </c>
      <c r="BT99" s="12" t="s">
        <v>88</v>
      </c>
      <c r="BV99" s="12" t="s">
        <v>80</v>
      </c>
      <c r="BW99" s="12" t="s">
        <v>101</v>
      </c>
      <c r="BX99" s="12" t="s">
        <v>91</v>
      </c>
      <c r="CL99" s="12" t="s">
        <v>1</v>
      </c>
    </row>
    <row r="100" spans="1:91" s="68" customFormat="1" ht="16.5" customHeight="1">
      <c r="A100" s="59" t="s">
        <v>82</v>
      </c>
      <c r="B100" s="60"/>
      <c r="C100" s="61"/>
      <c r="D100" s="259" t="s">
        <v>102</v>
      </c>
      <c r="E100" s="259"/>
      <c r="F100" s="259"/>
      <c r="G100" s="259"/>
      <c r="H100" s="259"/>
      <c r="I100" s="62"/>
      <c r="J100" s="259" t="s">
        <v>103</v>
      </c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60">
        <f>'SO.02 - Čerpací stanice'!J30</f>
        <v>0</v>
      </c>
      <c r="AH100" s="261"/>
      <c r="AI100" s="261"/>
      <c r="AJ100" s="261"/>
      <c r="AK100" s="261"/>
      <c r="AL100" s="261"/>
      <c r="AM100" s="261"/>
      <c r="AN100" s="260">
        <f t="shared" si="0"/>
        <v>0</v>
      </c>
      <c r="AO100" s="261"/>
      <c r="AP100" s="261"/>
      <c r="AQ100" s="63" t="s">
        <v>85</v>
      </c>
      <c r="AR100" s="60"/>
      <c r="AS100" s="64">
        <v>0</v>
      </c>
      <c r="AT100" s="65">
        <f t="shared" si="1"/>
        <v>0</v>
      </c>
      <c r="AU100" s="66">
        <f>'[1]SO.02 - Čerpací stanice'!P126</f>
        <v>0</v>
      </c>
      <c r="AV100" s="65">
        <f>'[1]SO.02 - Čerpací stanice'!J33</f>
        <v>0</v>
      </c>
      <c r="AW100" s="65">
        <f>'[1]SO.02 - Čerpací stanice'!J34</f>
        <v>0</v>
      </c>
      <c r="AX100" s="65">
        <f>'[1]SO.02 - Čerpací stanice'!J35</f>
        <v>0</v>
      </c>
      <c r="AY100" s="65">
        <f>'[1]SO.02 - Čerpací stanice'!J36</f>
        <v>0</v>
      </c>
      <c r="AZ100" s="65">
        <f>'[1]SO.02 - Čerpací stanice'!F33</f>
        <v>0</v>
      </c>
      <c r="BA100" s="65">
        <f>'[1]SO.02 - Čerpací stanice'!F34</f>
        <v>0</v>
      </c>
      <c r="BB100" s="65">
        <f>'[1]SO.02 - Čerpací stanice'!F35</f>
        <v>0</v>
      </c>
      <c r="BC100" s="65">
        <f>'[1]SO.02 - Čerpací stanice'!F36</f>
        <v>0</v>
      </c>
      <c r="BD100" s="67">
        <f>'[1]SO.02 - Čerpací stanice'!F37</f>
        <v>0</v>
      </c>
      <c r="BT100" s="69" t="s">
        <v>86</v>
      </c>
      <c r="BV100" s="69" t="s">
        <v>80</v>
      </c>
      <c r="BW100" s="69" t="s">
        <v>104</v>
      </c>
      <c r="BX100" s="69" t="s">
        <v>5</v>
      </c>
      <c r="CL100" s="69" t="s">
        <v>1</v>
      </c>
      <c r="CM100" s="69" t="s">
        <v>88</v>
      </c>
    </row>
    <row r="101" spans="1:91" s="68" customFormat="1" ht="16.5" customHeight="1">
      <c r="A101" s="59" t="s">
        <v>82</v>
      </c>
      <c r="B101" s="60"/>
      <c r="C101" s="61"/>
      <c r="D101" s="259" t="s">
        <v>105</v>
      </c>
      <c r="E101" s="259"/>
      <c r="F101" s="259"/>
      <c r="G101" s="259"/>
      <c r="H101" s="259"/>
      <c r="I101" s="62"/>
      <c r="J101" s="259" t="s">
        <v>106</v>
      </c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60">
        <f>'SO.03 - Retenční nádrž'!J30</f>
        <v>0</v>
      </c>
      <c r="AH101" s="261"/>
      <c r="AI101" s="261"/>
      <c r="AJ101" s="261"/>
      <c r="AK101" s="261"/>
      <c r="AL101" s="261"/>
      <c r="AM101" s="261"/>
      <c r="AN101" s="260">
        <f t="shared" si="0"/>
        <v>0</v>
      </c>
      <c r="AO101" s="261"/>
      <c r="AP101" s="261"/>
      <c r="AQ101" s="63" t="s">
        <v>85</v>
      </c>
      <c r="AR101" s="60"/>
      <c r="AS101" s="64">
        <v>0</v>
      </c>
      <c r="AT101" s="65">
        <f t="shared" si="1"/>
        <v>0</v>
      </c>
      <c r="AU101" s="66">
        <f>'[1]SO.03 - Retenční nádrž'!P126</f>
        <v>0</v>
      </c>
      <c r="AV101" s="65">
        <f>'[1]SO.03 - Retenční nádrž'!J33</f>
        <v>0</v>
      </c>
      <c r="AW101" s="65">
        <f>'[1]SO.03 - Retenční nádrž'!J34</f>
        <v>0</v>
      </c>
      <c r="AX101" s="65">
        <f>'[1]SO.03 - Retenční nádrž'!J35</f>
        <v>0</v>
      </c>
      <c r="AY101" s="65">
        <f>'[1]SO.03 - Retenční nádrž'!J36</f>
        <v>0</v>
      </c>
      <c r="AZ101" s="65">
        <f>'[1]SO.03 - Retenční nádrž'!F33</f>
        <v>0</v>
      </c>
      <c r="BA101" s="65">
        <f>'[1]SO.03 - Retenční nádrž'!F34</f>
        <v>0</v>
      </c>
      <c r="BB101" s="65">
        <f>'[1]SO.03 - Retenční nádrž'!F35</f>
        <v>0</v>
      </c>
      <c r="BC101" s="65">
        <f>'[1]SO.03 - Retenční nádrž'!F36</f>
        <v>0</v>
      </c>
      <c r="BD101" s="67">
        <f>'[1]SO.03 - Retenční nádrž'!F37</f>
        <v>0</v>
      </c>
      <c r="BT101" s="69" t="s">
        <v>86</v>
      </c>
      <c r="BV101" s="69" t="s">
        <v>80</v>
      </c>
      <c r="BW101" s="69" t="s">
        <v>107</v>
      </c>
      <c r="BX101" s="69" t="s">
        <v>5</v>
      </c>
      <c r="CL101" s="69" t="s">
        <v>1</v>
      </c>
      <c r="CM101" s="69" t="s">
        <v>88</v>
      </c>
    </row>
    <row r="102" spans="1:91" s="68" customFormat="1" ht="16.5" customHeight="1">
      <c r="A102" s="59" t="s">
        <v>82</v>
      </c>
      <c r="B102" s="60"/>
      <c r="C102" s="61"/>
      <c r="D102" s="259" t="s">
        <v>108</v>
      </c>
      <c r="E102" s="259"/>
      <c r="F102" s="259"/>
      <c r="G102" s="259"/>
      <c r="H102" s="259"/>
      <c r="I102" s="62"/>
      <c r="J102" s="259" t="s">
        <v>109</v>
      </c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60">
        <f>'SO.04 - Kanalizační síť v...'!J30</f>
        <v>0</v>
      </c>
      <c r="AH102" s="261"/>
      <c r="AI102" s="261"/>
      <c r="AJ102" s="261"/>
      <c r="AK102" s="261"/>
      <c r="AL102" s="261"/>
      <c r="AM102" s="261"/>
      <c r="AN102" s="260">
        <f t="shared" si="0"/>
        <v>0</v>
      </c>
      <c r="AO102" s="261"/>
      <c r="AP102" s="261"/>
      <c r="AQ102" s="63" t="s">
        <v>85</v>
      </c>
      <c r="AR102" s="60"/>
      <c r="AS102" s="64">
        <v>0</v>
      </c>
      <c r="AT102" s="65">
        <f t="shared" si="1"/>
        <v>0</v>
      </c>
      <c r="AU102" s="66">
        <f>'[1]SO.04 - Kanalizační síť v...'!P122</f>
        <v>0</v>
      </c>
      <c r="AV102" s="65">
        <f>'[1]SO.04 - Kanalizační síť v...'!J33</f>
        <v>0</v>
      </c>
      <c r="AW102" s="65">
        <f>'[1]SO.04 - Kanalizační síť v...'!J34</f>
        <v>0</v>
      </c>
      <c r="AX102" s="65">
        <f>'[1]SO.04 - Kanalizační síť v...'!J35</f>
        <v>0</v>
      </c>
      <c r="AY102" s="65">
        <f>'[1]SO.04 - Kanalizační síť v...'!J36</f>
        <v>0</v>
      </c>
      <c r="AZ102" s="65">
        <f>'[1]SO.04 - Kanalizační síť v...'!F33</f>
        <v>0</v>
      </c>
      <c r="BA102" s="65">
        <f>'[1]SO.04 - Kanalizační síť v...'!F34</f>
        <v>0</v>
      </c>
      <c r="BB102" s="65">
        <f>'[1]SO.04 - Kanalizační síť v...'!F35</f>
        <v>0</v>
      </c>
      <c r="BC102" s="65">
        <f>'[1]SO.04 - Kanalizační síť v...'!F36</f>
        <v>0</v>
      </c>
      <c r="BD102" s="67">
        <f>'[1]SO.04 - Kanalizační síť v...'!F37</f>
        <v>0</v>
      </c>
      <c r="BT102" s="69" t="s">
        <v>86</v>
      </c>
      <c r="BV102" s="69" t="s">
        <v>80</v>
      </c>
      <c r="BW102" s="69" t="s">
        <v>110</v>
      </c>
      <c r="BX102" s="69" t="s">
        <v>5</v>
      </c>
      <c r="CL102" s="69" t="s">
        <v>1</v>
      </c>
      <c r="CM102" s="69" t="s">
        <v>88</v>
      </c>
    </row>
    <row r="103" spans="1:91" s="68" customFormat="1" ht="16.5" customHeight="1">
      <c r="A103" s="59" t="s">
        <v>82</v>
      </c>
      <c r="B103" s="60"/>
      <c r="C103" s="61"/>
      <c r="D103" s="259" t="s">
        <v>111</v>
      </c>
      <c r="E103" s="259"/>
      <c r="F103" s="259"/>
      <c r="G103" s="259"/>
      <c r="H103" s="259"/>
      <c r="I103" s="62"/>
      <c r="J103" s="259" t="s">
        <v>112</v>
      </c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60">
        <f>'SO.05 - Areálový vodovod ČOV'!J30</f>
        <v>0</v>
      </c>
      <c r="AH103" s="261"/>
      <c r="AI103" s="261"/>
      <c r="AJ103" s="261"/>
      <c r="AK103" s="261"/>
      <c r="AL103" s="261"/>
      <c r="AM103" s="261"/>
      <c r="AN103" s="260">
        <f t="shared" si="0"/>
        <v>0</v>
      </c>
      <c r="AO103" s="261"/>
      <c r="AP103" s="261"/>
      <c r="AQ103" s="63" t="s">
        <v>85</v>
      </c>
      <c r="AR103" s="60"/>
      <c r="AS103" s="64">
        <v>0</v>
      </c>
      <c r="AT103" s="65">
        <f t="shared" si="1"/>
        <v>0</v>
      </c>
      <c r="AU103" s="66">
        <f>'[1]SO.05 - Areálový vodovod ČOV'!P123</f>
        <v>0</v>
      </c>
      <c r="AV103" s="65">
        <f>'[1]SO.05 - Areálový vodovod ČOV'!J33</f>
        <v>0</v>
      </c>
      <c r="AW103" s="65">
        <f>'[1]SO.05 - Areálový vodovod ČOV'!J34</f>
        <v>0</v>
      </c>
      <c r="AX103" s="65">
        <f>'[1]SO.05 - Areálový vodovod ČOV'!J35</f>
        <v>0</v>
      </c>
      <c r="AY103" s="65">
        <f>'[1]SO.05 - Areálový vodovod ČOV'!J36</f>
        <v>0</v>
      </c>
      <c r="AZ103" s="65">
        <f>'[1]SO.05 - Areálový vodovod ČOV'!F33</f>
        <v>0</v>
      </c>
      <c r="BA103" s="65">
        <f>'[1]SO.05 - Areálový vodovod ČOV'!F34</f>
        <v>0</v>
      </c>
      <c r="BB103" s="65">
        <f>'[1]SO.05 - Areálový vodovod ČOV'!F35</f>
        <v>0</v>
      </c>
      <c r="BC103" s="65">
        <f>'[1]SO.05 - Areálový vodovod ČOV'!F36</f>
        <v>0</v>
      </c>
      <c r="BD103" s="67">
        <f>'[1]SO.05 - Areálový vodovod ČOV'!F37</f>
        <v>0</v>
      </c>
      <c r="BT103" s="69" t="s">
        <v>86</v>
      </c>
      <c r="BV103" s="69" t="s">
        <v>80</v>
      </c>
      <c r="BW103" s="69" t="s">
        <v>113</v>
      </c>
      <c r="BX103" s="69" t="s">
        <v>5</v>
      </c>
      <c r="CL103" s="69" t="s">
        <v>1</v>
      </c>
      <c r="CM103" s="69" t="s">
        <v>88</v>
      </c>
    </row>
    <row r="104" spans="1:91" s="68" customFormat="1" ht="16.5" customHeight="1">
      <c r="A104" s="59" t="s">
        <v>82</v>
      </c>
      <c r="B104" s="60"/>
      <c r="C104" s="61"/>
      <c r="D104" s="259" t="s">
        <v>114</v>
      </c>
      <c r="E104" s="259"/>
      <c r="F104" s="259"/>
      <c r="G104" s="259"/>
      <c r="H104" s="259"/>
      <c r="I104" s="62"/>
      <c r="J104" s="259" t="s">
        <v>115</v>
      </c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60">
        <f>'SO.06 - Elektropřípojka'!J30</f>
        <v>0</v>
      </c>
      <c r="AH104" s="261"/>
      <c r="AI104" s="261"/>
      <c r="AJ104" s="261"/>
      <c r="AK104" s="261"/>
      <c r="AL104" s="261"/>
      <c r="AM104" s="261"/>
      <c r="AN104" s="260">
        <f t="shared" si="0"/>
        <v>0</v>
      </c>
      <c r="AO104" s="261"/>
      <c r="AP104" s="261"/>
      <c r="AQ104" s="63" t="s">
        <v>85</v>
      </c>
      <c r="AR104" s="60"/>
      <c r="AS104" s="64">
        <v>0</v>
      </c>
      <c r="AT104" s="65">
        <f t="shared" si="1"/>
        <v>0</v>
      </c>
      <c r="AU104" s="66">
        <f>'[1]SO.06 - Elektropřípojka'!P120</f>
        <v>0</v>
      </c>
      <c r="AV104" s="65">
        <f>'[1]SO.06 - Elektropřípojka'!J33</f>
        <v>0</v>
      </c>
      <c r="AW104" s="65">
        <f>'[1]SO.06 - Elektropřípojka'!J34</f>
        <v>0</v>
      </c>
      <c r="AX104" s="65">
        <f>'[1]SO.06 - Elektropřípojka'!J35</f>
        <v>0</v>
      </c>
      <c r="AY104" s="65">
        <f>'[1]SO.06 - Elektropřípojka'!J36</f>
        <v>0</v>
      </c>
      <c r="AZ104" s="65">
        <f>'[1]SO.06 - Elektropřípojka'!F33</f>
        <v>0</v>
      </c>
      <c r="BA104" s="65">
        <f>'[1]SO.06 - Elektropřípojka'!F34</f>
        <v>0</v>
      </c>
      <c r="BB104" s="65">
        <f>'[1]SO.06 - Elektropřípojka'!F35</f>
        <v>0</v>
      </c>
      <c r="BC104" s="65">
        <f>'[1]SO.06 - Elektropřípojka'!F36</f>
        <v>0</v>
      </c>
      <c r="BD104" s="67">
        <f>'[1]SO.06 - Elektropřípojka'!F37</f>
        <v>0</v>
      </c>
      <c r="BT104" s="69" t="s">
        <v>86</v>
      </c>
      <c r="BV104" s="69" t="s">
        <v>80</v>
      </c>
      <c r="BW104" s="69" t="s">
        <v>116</v>
      </c>
      <c r="BX104" s="69" t="s">
        <v>5</v>
      </c>
      <c r="CL104" s="69" t="s">
        <v>1</v>
      </c>
      <c r="CM104" s="69" t="s">
        <v>88</v>
      </c>
    </row>
    <row r="105" spans="1:91" s="68" customFormat="1" ht="16.5" customHeight="1">
      <c r="A105" s="59" t="s">
        <v>82</v>
      </c>
      <c r="B105" s="60"/>
      <c r="C105" s="61"/>
      <c r="D105" s="259" t="s">
        <v>117</v>
      </c>
      <c r="E105" s="259"/>
      <c r="F105" s="259"/>
      <c r="G105" s="259"/>
      <c r="H105" s="259"/>
      <c r="I105" s="62"/>
      <c r="J105" s="259" t="s">
        <v>118</v>
      </c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60">
        <f>'SO.07 - Zpevněné plochy'!J30</f>
        <v>0</v>
      </c>
      <c r="AH105" s="261"/>
      <c r="AI105" s="261"/>
      <c r="AJ105" s="261"/>
      <c r="AK105" s="261"/>
      <c r="AL105" s="261"/>
      <c r="AM105" s="261"/>
      <c r="AN105" s="260">
        <f t="shared" si="0"/>
        <v>0</v>
      </c>
      <c r="AO105" s="261"/>
      <c r="AP105" s="261"/>
      <c r="AQ105" s="63" t="s">
        <v>85</v>
      </c>
      <c r="AR105" s="60"/>
      <c r="AS105" s="64">
        <v>0</v>
      </c>
      <c r="AT105" s="65">
        <f t="shared" si="1"/>
        <v>0</v>
      </c>
      <c r="AU105" s="66">
        <f>'[1]SO.07 - Zpevněné plochy'!P126</f>
        <v>0</v>
      </c>
      <c r="AV105" s="65">
        <f>'[1]SO.07 - Zpevněné plochy'!J33</f>
        <v>0</v>
      </c>
      <c r="AW105" s="65">
        <f>'[1]SO.07 - Zpevněné plochy'!J34</f>
        <v>0</v>
      </c>
      <c r="AX105" s="65">
        <f>'[1]SO.07 - Zpevněné plochy'!J35</f>
        <v>0</v>
      </c>
      <c r="AY105" s="65">
        <f>'[1]SO.07 - Zpevněné plochy'!J36</f>
        <v>0</v>
      </c>
      <c r="AZ105" s="65">
        <f>'[1]SO.07 - Zpevněné plochy'!F33</f>
        <v>0</v>
      </c>
      <c r="BA105" s="65">
        <f>'[1]SO.07 - Zpevněné plochy'!F34</f>
        <v>0</v>
      </c>
      <c r="BB105" s="65">
        <f>'[1]SO.07 - Zpevněné plochy'!F35</f>
        <v>0</v>
      </c>
      <c r="BC105" s="65">
        <f>'[1]SO.07 - Zpevněné plochy'!F36</f>
        <v>0</v>
      </c>
      <c r="BD105" s="67">
        <f>'[1]SO.07 - Zpevněné plochy'!F37</f>
        <v>0</v>
      </c>
      <c r="BT105" s="69" t="s">
        <v>86</v>
      </c>
      <c r="BV105" s="69" t="s">
        <v>80</v>
      </c>
      <c r="BW105" s="69" t="s">
        <v>119</v>
      </c>
      <c r="BX105" s="69" t="s">
        <v>5</v>
      </c>
      <c r="CL105" s="69" t="s">
        <v>1</v>
      </c>
      <c r="CM105" s="69" t="s">
        <v>88</v>
      </c>
    </row>
    <row r="106" spans="1:91" s="68" customFormat="1" ht="16.5" customHeight="1">
      <c r="A106" s="59" t="s">
        <v>82</v>
      </c>
      <c r="B106" s="60"/>
      <c r="C106" s="61"/>
      <c r="D106" s="259" t="s">
        <v>120</v>
      </c>
      <c r="E106" s="259"/>
      <c r="F106" s="259"/>
      <c r="G106" s="259"/>
      <c r="H106" s="259"/>
      <c r="I106" s="62"/>
      <c r="J106" s="259" t="s">
        <v>121</v>
      </c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60">
        <f>'SO.08 - Oplocení'!J30</f>
        <v>0</v>
      </c>
      <c r="AH106" s="261"/>
      <c r="AI106" s="261"/>
      <c r="AJ106" s="261"/>
      <c r="AK106" s="261"/>
      <c r="AL106" s="261"/>
      <c r="AM106" s="261"/>
      <c r="AN106" s="260">
        <f t="shared" si="0"/>
        <v>0</v>
      </c>
      <c r="AO106" s="261"/>
      <c r="AP106" s="261"/>
      <c r="AQ106" s="63" t="s">
        <v>85</v>
      </c>
      <c r="AR106" s="60"/>
      <c r="AS106" s="64">
        <v>0</v>
      </c>
      <c r="AT106" s="65">
        <f t="shared" si="1"/>
        <v>0</v>
      </c>
      <c r="AU106" s="66">
        <f>'[1]SO.08 - Oplocení'!P121</f>
        <v>0</v>
      </c>
      <c r="AV106" s="65">
        <f>'[1]SO.08 - Oplocení'!J33</f>
        <v>0</v>
      </c>
      <c r="AW106" s="65">
        <f>'[1]SO.08 - Oplocení'!J34</f>
        <v>0</v>
      </c>
      <c r="AX106" s="65">
        <f>'[1]SO.08 - Oplocení'!J35</f>
        <v>0</v>
      </c>
      <c r="AY106" s="65">
        <f>'[1]SO.08 - Oplocení'!J36</f>
        <v>0</v>
      </c>
      <c r="AZ106" s="65">
        <f>'[1]SO.08 - Oplocení'!F33</f>
        <v>0</v>
      </c>
      <c r="BA106" s="65">
        <f>'[1]SO.08 - Oplocení'!F34</f>
        <v>0</v>
      </c>
      <c r="BB106" s="65">
        <f>'[1]SO.08 - Oplocení'!F35</f>
        <v>0</v>
      </c>
      <c r="BC106" s="65">
        <f>'[1]SO.08 - Oplocení'!F36</f>
        <v>0</v>
      </c>
      <c r="BD106" s="67">
        <f>'[1]SO.08 - Oplocení'!F37</f>
        <v>0</v>
      </c>
      <c r="BT106" s="69" t="s">
        <v>86</v>
      </c>
      <c r="BV106" s="69" t="s">
        <v>80</v>
      </c>
      <c r="BW106" s="69" t="s">
        <v>122</v>
      </c>
      <c r="BX106" s="69" t="s">
        <v>5</v>
      </c>
      <c r="CL106" s="69" t="s">
        <v>1</v>
      </c>
      <c r="CM106" s="69" t="s">
        <v>88</v>
      </c>
    </row>
    <row r="107" spans="1:91" s="68" customFormat="1" ht="16.5" customHeight="1">
      <c r="A107" s="59" t="s">
        <v>82</v>
      </c>
      <c r="B107" s="60"/>
      <c r="C107" s="61"/>
      <c r="D107" s="259" t="s">
        <v>123</v>
      </c>
      <c r="E107" s="259"/>
      <c r="F107" s="259"/>
      <c r="G107" s="259"/>
      <c r="H107" s="259"/>
      <c r="I107" s="62"/>
      <c r="J107" s="259" t="s">
        <v>124</v>
      </c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60">
        <f>'PS.01 - Technologie ČOV, ...'!J30</f>
        <v>0</v>
      </c>
      <c r="AH107" s="261"/>
      <c r="AI107" s="261"/>
      <c r="AJ107" s="261"/>
      <c r="AK107" s="261"/>
      <c r="AL107" s="261"/>
      <c r="AM107" s="261"/>
      <c r="AN107" s="260">
        <f t="shared" si="0"/>
        <v>0</v>
      </c>
      <c r="AO107" s="261"/>
      <c r="AP107" s="261"/>
      <c r="AQ107" s="63" t="s">
        <v>85</v>
      </c>
      <c r="AR107" s="60"/>
      <c r="AS107" s="64">
        <v>0</v>
      </c>
      <c r="AT107" s="65">
        <f t="shared" si="1"/>
        <v>0</v>
      </c>
      <c r="AU107" s="66">
        <f>'[1]PS.01 - Technologie ČOV, ...'!P129</f>
        <v>0</v>
      </c>
      <c r="AV107" s="65">
        <f>'[1]PS.01 - Technologie ČOV, ...'!J33</f>
        <v>0</v>
      </c>
      <c r="AW107" s="65">
        <f>'[1]PS.01 - Technologie ČOV, ...'!J34</f>
        <v>0</v>
      </c>
      <c r="AX107" s="65">
        <f>'[1]PS.01 - Technologie ČOV, ...'!J35</f>
        <v>0</v>
      </c>
      <c r="AY107" s="65">
        <f>'[1]PS.01 - Technologie ČOV, ...'!J36</f>
        <v>0</v>
      </c>
      <c r="AZ107" s="65">
        <f>'[1]PS.01 - Technologie ČOV, ...'!F33</f>
        <v>0</v>
      </c>
      <c r="BA107" s="65">
        <f>'[1]PS.01 - Technologie ČOV, ...'!F34</f>
        <v>0</v>
      </c>
      <c r="BB107" s="65">
        <f>'[1]PS.01 - Technologie ČOV, ...'!F35</f>
        <v>0</v>
      </c>
      <c r="BC107" s="65">
        <f>'[1]PS.01 - Technologie ČOV, ...'!F36</f>
        <v>0</v>
      </c>
      <c r="BD107" s="67">
        <f>'[1]PS.01 - Technologie ČOV, ...'!F37</f>
        <v>0</v>
      </c>
      <c r="BT107" s="69" t="s">
        <v>86</v>
      </c>
      <c r="BV107" s="69" t="s">
        <v>80</v>
      </c>
      <c r="BW107" s="69" t="s">
        <v>125</v>
      </c>
      <c r="BX107" s="69" t="s">
        <v>5</v>
      </c>
      <c r="CL107" s="69" t="s">
        <v>1</v>
      </c>
      <c r="CM107" s="69" t="s">
        <v>88</v>
      </c>
    </row>
    <row r="108" spans="1:91" s="68" customFormat="1" ht="16.5" customHeight="1">
      <c r="A108" s="59" t="s">
        <v>82</v>
      </c>
      <c r="B108" s="60"/>
      <c r="C108" s="61"/>
      <c r="D108" s="259" t="s">
        <v>126</v>
      </c>
      <c r="E108" s="259"/>
      <c r="F108" s="259"/>
      <c r="G108" s="259"/>
      <c r="H108" s="259"/>
      <c r="I108" s="62"/>
      <c r="J108" s="259" t="s">
        <v>127</v>
      </c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60">
        <f>'PS.02 - Technologická ele...'!J30</f>
        <v>0</v>
      </c>
      <c r="AH108" s="261"/>
      <c r="AI108" s="261"/>
      <c r="AJ108" s="261"/>
      <c r="AK108" s="261"/>
      <c r="AL108" s="261"/>
      <c r="AM108" s="261"/>
      <c r="AN108" s="260">
        <f t="shared" si="0"/>
        <v>0</v>
      </c>
      <c r="AO108" s="261"/>
      <c r="AP108" s="261"/>
      <c r="AQ108" s="63" t="s">
        <v>85</v>
      </c>
      <c r="AR108" s="60"/>
      <c r="AS108" s="64">
        <v>0</v>
      </c>
      <c r="AT108" s="65">
        <f t="shared" si="1"/>
        <v>0</v>
      </c>
      <c r="AU108" s="66">
        <f>'[1]PS.02 - Technologická ele...'!P121</f>
        <v>0</v>
      </c>
      <c r="AV108" s="65">
        <f>'[1]PS.02 - Technologická ele...'!J33</f>
        <v>0</v>
      </c>
      <c r="AW108" s="65">
        <f>'[1]PS.02 - Technologická ele...'!J34</f>
        <v>0</v>
      </c>
      <c r="AX108" s="65">
        <f>'[1]PS.02 - Technologická ele...'!J35</f>
        <v>0</v>
      </c>
      <c r="AY108" s="65">
        <f>'[1]PS.02 - Technologická ele...'!J36</f>
        <v>0</v>
      </c>
      <c r="AZ108" s="65">
        <f>'[1]PS.02 - Technologická ele...'!F33</f>
        <v>0</v>
      </c>
      <c r="BA108" s="65">
        <f>'[1]PS.02 - Technologická ele...'!F34</f>
        <v>0</v>
      </c>
      <c r="BB108" s="65">
        <f>'[1]PS.02 - Technologická ele...'!F35</f>
        <v>0</v>
      </c>
      <c r="BC108" s="65">
        <f>'[1]PS.02 - Technologická ele...'!F36</f>
        <v>0</v>
      </c>
      <c r="BD108" s="67">
        <f>'[1]PS.02 - Technologická ele...'!F37</f>
        <v>0</v>
      </c>
      <c r="BT108" s="69" t="s">
        <v>86</v>
      </c>
      <c r="BV108" s="69" t="s">
        <v>80</v>
      </c>
      <c r="BW108" s="69" t="s">
        <v>128</v>
      </c>
      <c r="BX108" s="69" t="s">
        <v>5</v>
      </c>
      <c r="CL108" s="69" t="s">
        <v>1</v>
      </c>
      <c r="CM108" s="69" t="s">
        <v>88</v>
      </c>
    </row>
    <row r="109" spans="1:91" s="68" customFormat="1" ht="16.5" customHeight="1">
      <c r="A109" s="59" t="s">
        <v>82</v>
      </c>
      <c r="B109" s="60"/>
      <c r="C109" s="61"/>
      <c r="D109" s="259" t="s">
        <v>129</v>
      </c>
      <c r="E109" s="259"/>
      <c r="F109" s="259"/>
      <c r="G109" s="259"/>
      <c r="H109" s="259"/>
      <c r="I109" s="62"/>
      <c r="J109" s="259" t="s">
        <v>130</v>
      </c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60">
        <f>'OST - Ostatní a vedlejší ...'!J30</f>
        <v>0</v>
      </c>
      <c r="AH109" s="261"/>
      <c r="AI109" s="261"/>
      <c r="AJ109" s="261"/>
      <c r="AK109" s="261"/>
      <c r="AL109" s="261"/>
      <c r="AM109" s="261"/>
      <c r="AN109" s="260">
        <f t="shared" si="0"/>
        <v>0</v>
      </c>
      <c r="AO109" s="261"/>
      <c r="AP109" s="261"/>
      <c r="AQ109" s="63" t="s">
        <v>85</v>
      </c>
      <c r="AR109" s="60"/>
      <c r="AS109" s="76">
        <v>0</v>
      </c>
      <c r="AT109" s="77">
        <f t="shared" si="1"/>
        <v>0</v>
      </c>
      <c r="AU109" s="78">
        <f>'[1]OST - Ostatní a vedlejší ...'!P119</f>
        <v>0</v>
      </c>
      <c r="AV109" s="77">
        <f>'[1]OST - Ostatní a vedlejší ...'!J33</f>
        <v>0</v>
      </c>
      <c r="AW109" s="77">
        <f>'[1]OST - Ostatní a vedlejší ...'!J34</f>
        <v>0</v>
      </c>
      <c r="AX109" s="77">
        <f>'[1]OST - Ostatní a vedlejší ...'!J35</f>
        <v>0</v>
      </c>
      <c r="AY109" s="77">
        <f>'[1]OST - Ostatní a vedlejší ...'!J36</f>
        <v>0</v>
      </c>
      <c r="AZ109" s="77">
        <f>'[1]OST - Ostatní a vedlejší ...'!F33</f>
        <v>0</v>
      </c>
      <c r="BA109" s="77">
        <f>'[1]OST - Ostatní a vedlejší ...'!F34</f>
        <v>0</v>
      </c>
      <c r="BB109" s="77">
        <f>'[1]OST - Ostatní a vedlejší ...'!F35</f>
        <v>0</v>
      </c>
      <c r="BC109" s="77">
        <f>'[1]OST - Ostatní a vedlejší ...'!F36</f>
        <v>0</v>
      </c>
      <c r="BD109" s="79">
        <f>'[1]OST - Ostatní a vedlejší ...'!F37</f>
        <v>0</v>
      </c>
      <c r="BT109" s="69" t="s">
        <v>86</v>
      </c>
      <c r="BV109" s="69" t="s">
        <v>80</v>
      </c>
      <c r="BW109" s="69" t="s">
        <v>131</v>
      </c>
      <c r="BX109" s="69" t="s">
        <v>5</v>
      </c>
      <c r="CL109" s="69" t="s">
        <v>1</v>
      </c>
      <c r="CM109" s="69" t="s">
        <v>88</v>
      </c>
    </row>
    <row r="110" spans="1:91" s="16" customFormat="1" ht="30" customHeight="1">
      <c r="B110" s="17"/>
      <c r="AR110" s="17"/>
    </row>
    <row r="111" spans="1:91" s="16" customFormat="1" ht="6.95" customHeight="1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17"/>
    </row>
  </sheetData>
  <mergeCells count="98">
    <mergeCell ref="D108:H108"/>
    <mergeCell ref="J108:AF108"/>
    <mergeCell ref="AG108:AM108"/>
    <mergeCell ref="AN108:AP108"/>
    <mergeCell ref="D109:H109"/>
    <mergeCell ref="J109:AF109"/>
    <mergeCell ref="AG109:AM109"/>
    <mergeCell ref="AN109:AP109"/>
    <mergeCell ref="D106:H106"/>
    <mergeCell ref="J106:AF106"/>
    <mergeCell ref="AG106:AM106"/>
    <mergeCell ref="AN106:AP106"/>
    <mergeCell ref="D107:H107"/>
    <mergeCell ref="J107:AF107"/>
    <mergeCell ref="AG107:AM107"/>
    <mergeCell ref="AN107:AP107"/>
    <mergeCell ref="D104:H104"/>
    <mergeCell ref="J104:AF104"/>
    <mergeCell ref="AG104:AM104"/>
    <mergeCell ref="AN104:AP104"/>
    <mergeCell ref="D105:H105"/>
    <mergeCell ref="J105:AF105"/>
    <mergeCell ref="AG105:AM105"/>
    <mergeCell ref="AN105:AP105"/>
    <mergeCell ref="D102:H102"/>
    <mergeCell ref="J102:AF102"/>
    <mergeCell ref="AG102:AM102"/>
    <mergeCell ref="AN102:AP102"/>
    <mergeCell ref="D103:H103"/>
    <mergeCell ref="J103:AF103"/>
    <mergeCell ref="AG103:AM103"/>
    <mergeCell ref="AN103:AP103"/>
    <mergeCell ref="D100:H100"/>
    <mergeCell ref="J100:AF100"/>
    <mergeCell ref="AG100:AM100"/>
    <mergeCell ref="AN100:AP100"/>
    <mergeCell ref="D101:H101"/>
    <mergeCell ref="J101:AF101"/>
    <mergeCell ref="AG101:AM101"/>
    <mergeCell ref="AN101:AP101"/>
    <mergeCell ref="E98:I98"/>
    <mergeCell ref="K98:AF98"/>
    <mergeCell ref="AG98:AM98"/>
    <mergeCell ref="AN98:AP98"/>
    <mergeCell ref="E99:I99"/>
    <mergeCell ref="K99:AF99"/>
    <mergeCell ref="AG99:AM99"/>
    <mergeCell ref="AN99:AP99"/>
    <mergeCell ref="D96:H96"/>
    <mergeCell ref="J96:AF96"/>
    <mergeCell ref="AG96:AM96"/>
    <mergeCell ref="AN96:AP96"/>
    <mergeCell ref="E97:I97"/>
    <mergeCell ref="K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SO.00 - Odstranění provoz...'!C2" display="/"/>
    <hyperlink ref="A97" location="'SO.01-STAV - ČOV - staveb...'!C2" display="/"/>
    <hyperlink ref="A98" location="'SO.01-ELE - Stavební elek...'!C2" display="/"/>
    <hyperlink ref="A99" location="'SO.01-ZTI - Zdravotně tec...'!C2" display="/"/>
    <hyperlink ref="A100" location="'SO.02 - Čerpací stanice'!C2" display="/"/>
    <hyperlink ref="A101" location="'SO.03 - Retenční nádrž'!C2" display="/"/>
    <hyperlink ref="A102" location="'SO.04 - Kanalizační síť v...'!C2" display="/"/>
    <hyperlink ref="A103" location="'SO.05 - Areálový vodovod ČOV'!C2" display="/"/>
    <hyperlink ref="A104" location="'SO.06 - Elektropřípojka'!C2" display="/"/>
    <hyperlink ref="A105" location="'SO.07 - Zpevněné plochy'!C2" display="/"/>
    <hyperlink ref="A106" location="'SO.08 - Oplocení'!C2" display="/"/>
    <hyperlink ref="A107" location="'PS.01 - Technologie ČOV, ...'!C2" display="/"/>
    <hyperlink ref="A108" location="'PS.02 - Technologická ele...'!C2" display="/"/>
    <hyperlink ref="A109" location="'OST - Ostatní a vedlejší ...'!C2" display="/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80"/>
  <sheetViews>
    <sheetView topLeftCell="A123" workbookViewId="0">
      <selection activeCell="C123" sqref="C123:C143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116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2455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ROUND(J120,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ROUND((SUM(BE120:BE179)),  2)</f>
        <v>0</v>
      </c>
      <c r="I33" s="88">
        <v>0.21</v>
      </c>
      <c r="J33" s="73">
        <f>ROUND(((SUM(BE120:BE179))*I33),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ROUND((SUM(BF120:BF179)),  2)</f>
        <v>0</v>
      </c>
      <c r="I34" s="88">
        <v>0.15</v>
      </c>
      <c r="J34" s="73">
        <f>ROUND(((SUM(BF120:BF179))*I34),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ROUND((SUM(BG120:BG179)),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ROUND((SUM(BH120:BH179)),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ROUND((SUM(BI120:BI179)),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SO.06 - Elektropřípojka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J120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343</v>
      </c>
      <c r="E97" s="104"/>
      <c r="F97" s="104"/>
      <c r="G97" s="104"/>
      <c r="H97" s="104"/>
      <c r="I97" s="104"/>
      <c r="J97" s="105">
        <f>J121</f>
        <v>0</v>
      </c>
      <c r="L97" s="102"/>
    </row>
    <row r="98" spans="2:12" s="70" customFormat="1" ht="19.899999999999999" customHeight="1">
      <c r="B98" s="106"/>
      <c r="D98" s="107" t="s">
        <v>2456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2:12" s="70" customFormat="1" ht="19.899999999999999" customHeight="1">
      <c r="B99" s="106"/>
      <c r="D99" s="107" t="s">
        <v>2457</v>
      </c>
      <c r="E99" s="108"/>
      <c r="F99" s="108"/>
      <c r="G99" s="108"/>
      <c r="H99" s="108"/>
      <c r="I99" s="108"/>
      <c r="J99" s="109">
        <f>J143</f>
        <v>0</v>
      </c>
      <c r="L99" s="106"/>
    </row>
    <row r="100" spans="2:12" s="70" customFormat="1" ht="19.899999999999999" customHeight="1">
      <c r="B100" s="106"/>
      <c r="D100" s="107" t="s">
        <v>2458</v>
      </c>
      <c r="E100" s="108"/>
      <c r="F100" s="108"/>
      <c r="G100" s="108"/>
      <c r="H100" s="108"/>
      <c r="I100" s="108"/>
      <c r="J100" s="109">
        <f>J174</f>
        <v>0</v>
      </c>
      <c r="L100" s="106"/>
    </row>
    <row r="101" spans="2:12" s="16" customFormat="1" ht="21.75" customHeight="1">
      <c r="B101" s="17"/>
      <c r="L101" s="17"/>
    </row>
    <row r="102" spans="2:12" s="16" customFormat="1" ht="6.95" customHeight="1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17"/>
    </row>
    <row r="106" spans="2:12" s="16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17"/>
    </row>
    <row r="107" spans="2:12" s="16" customFormat="1" ht="24.95" customHeight="1">
      <c r="B107" s="17"/>
      <c r="C107" s="6" t="s">
        <v>150</v>
      </c>
      <c r="L107" s="17"/>
    </row>
    <row r="108" spans="2:12" s="16" customFormat="1" ht="6.95" customHeight="1">
      <c r="B108" s="17"/>
      <c r="L108" s="17"/>
    </row>
    <row r="109" spans="2:12" s="16" customFormat="1" ht="12" customHeight="1">
      <c r="B109" s="17"/>
      <c r="C109" s="11" t="s">
        <v>16</v>
      </c>
      <c r="L109" s="17"/>
    </row>
    <row r="110" spans="2:12" s="16" customFormat="1" ht="16.5" customHeight="1">
      <c r="B110" s="17"/>
      <c r="E110" s="267" t="str">
        <f>E7</f>
        <v>ČOV Nebužely - rekonstrukce</v>
      </c>
      <c r="F110" s="268"/>
      <c r="G110" s="268"/>
      <c r="H110" s="268"/>
      <c r="L110" s="17"/>
    </row>
    <row r="111" spans="2:12" s="16" customFormat="1" ht="12" customHeight="1">
      <c r="B111" s="17"/>
      <c r="C111" s="11" t="s">
        <v>133</v>
      </c>
      <c r="L111" s="17"/>
    </row>
    <row r="112" spans="2:12" s="16" customFormat="1" ht="16.5" customHeight="1">
      <c r="B112" s="17"/>
      <c r="E112" s="239" t="str">
        <f>E9</f>
        <v>SO.06 - Elektropřípojka</v>
      </c>
      <c r="F112" s="266"/>
      <c r="G112" s="266"/>
      <c r="H112" s="266"/>
      <c r="L112" s="17"/>
    </row>
    <row r="113" spans="2:65" s="16" customFormat="1" ht="6.95" customHeight="1">
      <c r="B113" s="17"/>
      <c r="L113" s="17"/>
    </row>
    <row r="114" spans="2:65" s="16" customFormat="1" ht="12" customHeight="1">
      <c r="B114" s="17"/>
      <c r="C114" s="11" t="s">
        <v>20</v>
      </c>
      <c r="F114" s="12" t="str">
        <f>F12</f>
        <v>Obec Nebužely</v>
      </c>
      <c r="I114" s="11" t="s">
        <v>22</v>
      </c>
      <c r="J114" s="81" t="str">
        <f>IF(J12="","",J12)</f>
        <v>31. 3. 2022</v>
      </c>
      <c r="L114" s="17"/>
    </row>
    <row r="115" spans="2:65" s="16" customFormat="1" ht="6.95" customHeight="1">
      <c r="B115" s="17"/>
      <c r="L115" s="17"/>
    </row>
    <row r="116" spans="2:65" s="16" customFormat="1" ht="15.2" customHeight="1">
      <c r="B116" s="17"/>
      <c r="C116" s="11" t="s">
        <v>24</v>
      </c>
      <c r="F116" s="12" t="str">
        <f>E15</f>
        <v>Vodárny Kladno – Mělník, a.s.</v>
      </c>
      <c r="I116" s="11" t="s">
        <v>31</v>
      </c>
      <c r="J116" s="97" t="str">
        <f>E21</f>
        <v>SERVIS ISA s.r.o.</v>
      </c>
      <c r="L116" s="17"/>
    </row>
    <row r="117" spans="2:65" s="16" customFormat="1" ht="15.2" customHeight="1">
      <c r="B117" s="17"/>
      <c r="C117" s="11" t="s">
        <v>29</v>
      </c>
      <c r="F117" s="12" t="str">
        <f>IF(E18="","",E18)</f>
        <v>Vyplň údaj</v>
      </c>
      <c r="I117" s="11" t="s">
        <v>35</v>
      </c>
      <c r="J117" s="97" t="str">
        <f>E24</f>
        <v xml:space="preserve"> </v>
      </c>
      <c r="L117" s="17"/>
    </row>
    <row r="118" spans="2:65" s="16" customFormat="1" ht="10.35" customHeight="1">
      <c r="B118" s="17"/>
      <c r="L118" s="17"/>
    </row>
    <row r="119" spans="2:65" s="110" customFormat="1" ht="29.25" customHeight="1">
      <c r="B119" s="111"/>
      <c r="C119" s="112" t="s">
        <v>151</v>
      </c>
      <c r="D119" s="113" t="s">
        <v>63</v>
      </c>
      <c r="E119" s="113" t="s">
        <v>59</v>
      </c>
      <c r="F119" s="113" t="s">
        <v>60</v>
      </c>
      <c r="G119" s="113" t="s">
        <v>152</v>
      </c>
      <c r="H119" s="113" t="s">
        <v>153</v>
      </c>
      <c r="I119" s="113" t="s">
        <v>154</v>
      </c>
      <c r="J119" s="113" t="s">
        <v>137</v>
      </c>
      <c r="K119" s="114" t="s">
        <v>155</v>
      </c>
      <c r="L119" s="111"/>
      <c r="M119" s="44" t="s">
        <v>1</v>
      </c>
      <c r="N119" s="45" t="s">
        <v>42</v>
      </c>
      <c r="O119" s="45" t="s">
        <v>156</v>
      </c>
      <c r="P119" s="45" t="s">
        <v>157</v>
      </c>
      <c r="Q119" s="45" t="s">
        <v>158</v>
      </c>
      <c r="R119" s="45" t="s">
        <v>159</v>
      </c>
      <c r="S119" s="45" t="s">
        <v>160</v>
      </c>
      <c r="T119" s="46" t="s">
        <v>161</v>
      </c>
    </row>
    <row r="120" spans="2:65" s="16" customFormat="1" ht="22.9" customHeight="1">
      <c r="B120" s="17"/>
      <c r="C120" s="50" t="s">
        <v>162</v>
      </c>
      <c r="J120" s="115">
        <f>BK120</f>
        <v>0</v>
      </c>
      <c r="L120" s="17"/>
      <c r="M120" s="47"/>
      <c r="N120" s="39"/>
      <c r="O120" s="39"/>
      <c r="P120" s="116">
        <f>P121</f>
        <v>0</v>
      </c>
      <c r="Q120" s="39"/>
      <c r="R120" s="116">
        <f>R121</f>
        <v>0.53385150000000003</v>
      </c>
      <c r="S120" s="39"/>
      <c r="T120" s="117">
        <f>T121</f>
        <v>0</v>
      </c>
      <c r="AT120" s="2" t="s">
        <v>77</v>
      </c>
      <c r="AU120" s="2" t="s">
        <v>139</v>
      </c>
      <c r="BK120" s="118">
        <f>BK121</f>
        <v>0</v>
      </c>
    </row>
    <row r="121" spans="2:65" s="119" customFormat="1" ht="25.9" customHeight="1">
      <c r="B121" s="120"/>
      <c r="D121" s="121" t="s">
        <v>77</v>
      </c>
      <c r="E121" s="122" t="s">
        <v>416</v>
      </c>
      <c r="F121" s="122" t="s">
        <v>1435</v>
      </c>
      <c r="I121" s="123"/>
      <c r="J121" s="124">
        <f>BK121</f>
        <v>0</v>
      </c>
      <c r="L121" s="120"/>
      <c r="M121" s="125"/>
      <c r="P121" s="126">
        <f>P122+P143+P174</f>
        <v>0</v>
      </c>
      <c r="R121" s="126">
        <f>R122+R143+R174</f>
        <v>0.53385150000000003</v>
      </c>
      <c r="T121" s="127">
        <f>T122+T143+T174</f>
        <v>0</v>
      </c>
      <c r="AR121" s="121" t="s">
        <v>184</v>
      </c>
      <c r="AT121" s="128" t="s">
        <v>77</v>
      </c>
      <c r="AU121" s="128" t="s">
        <v>78</v>
      </c>
      <c r="AY121" s="121" t="s">
        <v>165</v>
      </c>
      <c r="BK121" s="129">
        <f>BK122+BK143+BK174</f>
        <v>0</v>
      </c>
    </row>
    <row r="122" spans="2:65" s="119" customFormat="1" ht="22.9" customHeight="1">
      <c r="B122" s="120"/>
      <c r="D122" s="121" t="s">
        <v>77</v>
      </c>
      <c r="E122" s="130" t="s">
        <v>2459</v>
      </c>
      <c r="F122" s="130" t="s">
        <v>2460</v>
      </c>
      <c r="I122" s="123"/>
      <c r="J122" s="131">
        <f>BK122</f>
        <v>0</v>
      </c>
      <c r="L122" s="120"/>
      <c r="M122" s="125"/>
      <c r="P122" s="126">
        <f>SUM(P123:P142)</f>
        <v>0</v>
      </c>
      <c r="R122" s="126">
        <f>SUM(R123:R142)</f>
        <v>0.42633750000000004</v>
      </c>
      <c r="T122" s="127">
        <f>SUM(T123:T142)</f>
        <v>0</v>
      </c>
      <c r="AR122" s="121" t="s">
        <v>184</v>
      </c>
      <c r="AT122" s="128" t="s">
        <v>77</v>
      </c>
      <c r="AU122" s="128" t="s">
        <v>86</v>
      </c>
      <c r="AY122" s="121" t="s">
        <v>165</v>
      </c>
      <c r="BK122" s="129">
        <f>SUM(BK123:BK142)</f>
        <v>0</v>
      </c>
    </row>
    <row r="123" spans="2:65" s="16" customFormat="1" ht="33" customHeight="1">
      <c r="B123" s="17"/>
      <c r="C123" s="205" t="s">
        <v>86</v>
      </c>
      <c r="D123" s="132" t="s">
        <v>167</v>
      </c>
      <c r="E123" s="133" t="s">
        <v>2461</v>
      </c>
      <c r="F123" s="134" t="s">
        <v>2462</v>
      </c>
      <c r="G123" s="135" t="s">
        <v>248</v>
      </c>
      <c r="H123" s="136">
        <v>50</v>
      </c>
      <c r="I123" s="137"/>
      <c r="J123" s="138">
        <f>ROUND(I123*H123,2)</f>
        <v>0</v>
      </c>
      <c r="K123" s="134" t="s">
        <v>171</v>
      </c>
      <c r="L123" s="17"/>
      <c r="M123" s="139" t="s">
        <v>1</v>
      </c>
      <c r="N123" s="140" t="s">
        <v>43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763</v>
      </c>
      <c r="AT123" s="143" t="s">
        <v>167</v>
      </c>
      <c r="AU123" s="143" t="s">
        <v>88</v>
      </c>
      <c r="AY123" s="2" t="s">
        <v>165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2" t="s">
        <v>86</v>
      </c>
      <c r="BK123" s="144">
        <f>ROUND(I123*H123,2)</f>
        <v>0</v>
      </c>
      <c r="BL123" s="2" t="s">
        <v>763</v>
      </c>
      <c r="BM123" s="143" t="s">
        <v>2463</v>
      </c>
    </row>
    <row r="124" spans="2:65" s="16" customFormat="1">
      <c r="B124" s="17"/>
      <c r="C124" s="206"/>
      <c r="D124" s="145" t="s">
        <v>174</v>
      </c>
      <c r="F124" s="146" t="s">
        <v>2464</v>
      </c>
      <c r="I124" s="147"/>
      <c r="L124" s="17"/>
      <c r="M124" s="148"/>
      <c r="T124" s="41"/>
      <c r="AT124" s="2" t="s">
        <v>174</v>
      </c>
      <c r="AU124" s="2" t="s">
        <v>88</v>
      </c>
    </row>
    <row r="125" spans="2:65" s="149" customFormat="1" ht="11.25">
      <c r="B125" s="150"/>
      <c r="C125" s="207"/>
      <c r="D125" s="151" t="s">
        <v>176</v>
      </c>
      <c r="E125" s="152" t="s">
        <v>1</v>
      </c>
      <c r="F125" s="153" t="s">
        <v>2465</v>
      </c>
      <c r="H125" s="152" t="s">
        <v>1</v>
      </c>
      <c r="I125" s="154"/>
      <c r="L125" s="150"/>
      <c r="M125" s="155"/>
      <c r="T125" s="156"/>
      <c r="AT125" s="152" t="s">
        <v>176</v>
      </c>
      <c r="AU125" s="152" t="s">
        <v>88</v>
      </c>
      <c r="AV125" s="149" t="s">
        <v>86</v>
      </c>
      <c r="AW125" s="149" t="s">
        <v>34</v>
      </c>
      <c r="AX125" s="149" t="s">
        <v>78</v>
      </c>
      <c r="AY125" s="152" t="s">
        <v>165</v>
      </c>
    </row>
    <row r="126" spans="2:65" s="157" customFormat="1" ht="11.25">
      <c r="B126" s="158"/>
      <c r="C126" s="208"/>
      <c r="D126" s="151" t="s">
        <v>176</v>
      </c>
      <c r="E126" s="159" t="s">
        <v>1</v>
      </c>
      <c r="F126" s="160" t="s">
        <v>655</v>
      </c>
      <c r="H126" s="161">
        <v>50</v>
      </c>
      <c r="I126" s="162"/>
      <c r="L126" s="158"/>
      <c r="M126" s="163"/>
      <c r="T126" s="164"/>
      <c r="AT126" s="159" t="s">
        <v>176</v>
      </c>
      <c r="AU126" s="159" t="s">
        <v>88</v>
      </c>
      <c r="AV126" s="157" t="s">
        <v>88</v>
      </c>
      <c r="AW126" s="157" t="s">
        <v>34</v>
      </c>
      <c r="AX126" s="157" t="s">
        <v>86</v>
      </c>
      <c r="AY126" s="159" t="s">
        <v>165</v>
      </c>
    </row>
    <row r="127" spans="2:65" s="16" customFormat="1" ht="16.5" customHeight="1">
      <c r="B127" s="17"/>
      <c r="C127" s="213" t="s">
        <v>88</v>
      </c>
      <c r="D127" s="178" t="s">
        <v>416</v>
      </c>
      <c r="E127" s="179" t="s">
        <v>2466</v>
      </c>
      <c r="F127" s="180" t="s">
        <v>2467</v>
      </c>
      <c r="G127" s="181" t="s">
        <v>1007</v>
      </c>
      <c r="H127" s="182">
        <v>50</v>
      </c>
      <c r="I127" s="183"/>
      <c r="J127" s="184">
        <f>ROUND(I127*H127,2)</f>
        <v>0</v>
      </c>
      <c r="K127" s="180" t="s">
        <v>171</v>
      </c>
      <c r="L127" s="185"/>
      <c r="M127" s="186" t="s">
        <v>1</v>
      </c>
      <c r="N127" s="187" t="s">
        <v>43</v>
      </c>
      <c r="P127" s="141">
        <f>O127*H127</f>
        <v>0</v>
      </c>
      <c r="Q127" s="141">
        <v>1E-3</v>
      </c>
      <c r="R127" s="141">
        <f>Q127*H127</f>
        <v>0.05</v>
      </c>
      <c r="S127" s="141">
        <v>0</v>
      </c>
      <c r="T127" s="142">
        <f>S127*H127</f>
        <v>0</v>
      </c>
      <c r="AR127" s="143" t="s">
        <v>1183</v>
      </c>
      <c r="AT127" s="143" t="s">
        <v>416</v>
      </c>
      <c r="AU127" s="143" t="s">
        <v>88</v>
      </c>
      <c r="AY127" s="2" t="s">
        <v>165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2" t="s">
        <v>86</v>
      </c>
      <c r="BK127" s="144">
        <f>ROUND(I127*H127,2)</f>
        <v>0</v>
      </c>
      <c r="BL127" s="2" t="s">
        <v>1183</v>
      </c>
      <c r="BM127" s="143" t="s">
        <v>2468</v>
      </c>
    </row>
    <row r="128" spans="2:65" s="16" customFormat="1" ht="37.9" customHeight="1">
      <c r="B128" s="17"/>
      <c r="C128" s="205" t="s">
        <v>184</v>
      </c>
      <c r="D128" s="132" t="s">
        <v>167</v>
      </c>
      <c r="E128" s="133" t="s">
        <v>2469</v>
      </c>
      <c r="F128" s="134" t="s">
        <v>2470</v>
      </c>
      <c r="G128" s="135" t="s">
        <v>248</v>
      </c>
      <c r="H128" s="136">
        <v>175</v>
      </c>
      <c r="I128" s="137"/>
      <c r="J128" s="138">
        <f>ROUND(I128*H128,2)</f>
        <v>0</v>
      </c>
      <c r="K128" s="134" t="s">
        <v>171</v>
      </c>
      <c r="L128" s="17"/>
      <c r="M128" s="139" t="s">
        <v>1</v>
      </c>
      <c r="N128" s="140" t="s">
        <v>43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763</v>
      </c>
      <c r="AT128" s="143" t="s">
        <v>167</v>
      </c>
      <c r="AU128" s="143" t="s">
        <v>88</v>
      </c>
      <c r="AY128" s="2" t="s">
        <v>165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2" t="s">
        <v>86</v>
      </c>
      <c r="BK128" s="144">
        <f>ROUND(I128*H128,2)</f>
        <v>0</v>
      </c>
      <c r="BL128" s="2" t="s">
        <v>763</v>
      </c>
      <c r="BM128" s="143" t="s">
        <v>2471</v>
      </c>
    </row>
    <row r="129" spans="2:65" s="16" customFormat="1">
      <c r="B129" s="17"/>
      <c r="C129" s="206"/>
      <c r="D129" s="145" t="s">
        <v>174</v>
      </c>
      <c r="F129" s="146" t="s">
        <v>2472</v>
      </c>
      <c r="I129" s="147"/>
      <c r="L129" s="17"/>
      <c r="M129" s="148"/>
      <c r="T129" s="41"/>
      <c r="AT129" s="2" t="s">
        <v>174</v>
      </c>
      <c r="AU129" s="2" t="s">
        <v>88</v>
      </c>
    </row>
    <row r="130" spans="2:65" s="157" customFormat="1" ht="11.25">
      <c r="B130" s="158"/>
      <c r="C130" s="208"/>
      <c r="D130" s="151" t="s">
        <v>176</v>
      </c>
      <c r="E130" s="159" t="s">
        <v>1</v>
      </c>
      <c r="F130" s="160" t="s">
        <v>2473</v>
      </c>
      <c r="H130" s="161">
        <v>175</v>
      </c>
      <c r="I130" s="162"/>
      <c r="L130" s="158"/>
      <c r="M130" s="163"/>
      <c r="T130" s="164"/>
      <c r="AT130" s="159" t="s">
        <v>176</v>
      </c>
      <c r="AU130" s="159" t="s">
        <v>88</v>
      </c>
      <c r="AV130" s="157" t="s">
        <v>88</v>
      </c>
      <c r="AW130" s="157" t="s">
        <v>34</v>
      </c>
      <c r="AX130" s="157" t="s">
        <v>86</v>
      </c>
      <c r="AY130" s="159" t="s">
        <v>165</v>
      </c>
    </row>
    <row r="131" spans="2:65" s="16" customFormat="1" ht="24.2" customHeight="1">
      <c r="B131" s="17"/>
      <c r="C131" s="213" t="s">
        <v>172</v>
      </c>
      <c r="D131" s="178" t="s">
        <v>416</v>
      </c>
      <c r="E131" s="179" t="s">
        <v>2474</v>
      </c>
      <c r="F131" s="180" t="s">
        <v>2475</v>
      </c>
      <c r="G131" s="181" t="s">
        <v>248</v>
      </c>
      <c r="H131" s="182">
        <v>201.25</v>
      </c>
      <c r="I131" s="183"/>
      <c r="J131" s="184">
        <f>ROUND(I131*H131,2)</f>
        <v>0</v>
      </c>
      <c r="K131" s="180" t="s">
        <v>171</v>
      </c>
      <c r="L131" s="185"/>
      <c r="M131" s="186" t="s">
        <v>1</v>
      </c>
      <c r="N131" s="187" t="s">
        <v>43</v>
      </c>
      <c r="P131" s="141">
        <f>O131*H131</f>
        <v>0</v>
      </c>
      <c r="Q131" s="141">
        <v>2.5000000000000001E-4</v>
      </c>
      <c r="R131" s="141">
        <f>Q131*H131</f>
        <v>5.0312500000000003E-2</v>
      </c>
      <c r="S131" s="141">
        <v>0</v>
      </c>
      <c r="T131" s="142">
        <f>S131*H131</f>
        <v>0</v>
      </c>
      <c r="AR131" s="143" t="s">
        <v>1183</v>
      </c>
      <c r="AT131" s="143" t="s">
        <v>416</v>
      </c>
      <c r="AU131" s="143" t="s">
        <v>88</v>
      </c>
      <c r="AY131" s="2" t="s">
        <v>165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2" t="s">
        <v>86</v>
      </c>
      <c r="BK131" s="144">
        <f>ROUND(I131*H131,2)</f>
        <v>0</v>
      </c>
      <c r="BL131" s="2" t="s">
        <v>1183</v>
      </c>
      <c r="BM131" s="143" t="s">
        <v>2476</v>
      </c>
    </row>
    <row r="132" spans="2:65" s="157" customFormat="1" ht="11.25">
      <c r="B132" s="158"/>
      <c r="C132" s="208"/>
      <c r="D132" s="151" t="s">
        <v>176</v>
      </c>
      <c r="F132" s="160" t="s">
        <v>2477</v>
      </c>
      <c r="H132" s="161">
        <v>201.25</v>
      </c>
      <c r="I132" s="162"/>
      <c r="L132" s="158"/>
      <c r="M132" s="163"/>
      <c r="T132" s="164"/>
      <c r="AT132" s="159" t="s">
        <v>176</v>
      </c>
      <c r="AU132" s="159" t="s">
        <v>88</v>
      </c>
      <c r="AV132" s="157" t="s">
        <v>88</v>
      </c>
      <c r="AW132" s="157" t="s">
        <v>4</v>
      </c>
      <c r="AX132" s="157" t="s">
        <v>86</v>
      </c>
      <c r="AY132" s="159" t="s">
        <v>165</v>
      </c>
    </row>
    <row r="133" spans="2:65" s="16" customFormat="1" ht="37.9" customHeight="1">
      <c r="B133" s="17"/>
      <c r="C133" s="205" t="s">
        <v>200</v>
      </c>
      <c r="D133" s="132" t="s">
        <v>167</v>
      </c>
      <c r="E133" s="133" t="s">
        <v>2478</v>
      </c>
      <c r="F133" s="134" t="s">
        <v>2479</v>
      </c>
      <c r="G133" s="135" t="s">
        <v>248</v>
      </c>
      <c r="H133" s="136">
        <v>175</v>
      </c>
      <c r="I133" s="137"/>
      <c r="J133" s="138">
        <f>ROUND(I133*H133,2)</f>
        <v>0</v>
      </c>
      <c r="K133" s="134" t="s">
        <v>171</v>
      </c>
      <c r="L133" s="17"/>
      <c r="M133" s="139" t="s">
        <v>1</v>
      </c>
      <c r="N133" s="140" t="s">
        <v>43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763</v>
      </c>
      <c r="AT133" s="143" t="s">
        <v>167</v>
      </c>
      <c r="AU133" s="143" t="s">
        <v>88</v>
      </c>
      <c r="AY133" s="2" t="s">
        <v>165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2" t="s">
        <v>86</v>
      </c>
      <c r="BK133" s="144">
        <f>ROUND(I133*H133,2)</f>
        <v>0</v>
      </c>
      <c r="BL133" s="2" t="s">
        <v>763</v>
      </c>
      <c r="BM133" s="143" t="s">
        <v>2480</v>
      </c>
    </row>
    <row r="134" spans="2:65" s="16" customFormat="1">
      <c r="B134" s="17"/>
      <c r="C134" s="206"/>
      <c r="D134" s="145" t="s">
        <v>174</v>
      </c>
      <c r="F134" s="146" t="s">
        <v>2481</v>
      </c>
      <c r="I134" s="147"/>
      <c r="L134" s="17"/>
      <c r="M134" s="148"/>
      <c r="T134" s="41"/>
      <c r="AT134" s="2" t="s">
        <v>174</v>
      </c>
      <c r="AU134" s="2" t="s">
        <v>88</v>
      </c>
    </row>
    <row r="135" spans="2:65" s="157" customFormat="1" ht="11.25">
      <c r="B135" s="158"/>
      <c r="C135" s="208"/>
      <c r="D135" s="151" t="s">
        <v>176</v>
      </c>
      <c r="E135" s="159" t="s">
        <v>1</v>
      </c>
      <c r="F135" s="160" t="s">
        <v>2473</v>
      </c>
      <c r="H135" s="161">
        <v>175</v>
      </c>
      <c r="I135" s="162"/>
      <c r="L135" s="158"/>
      <c r="M135" s="163"/>
      <c r="T135" s="164"/>
      <c r="AT135" s="159" t="s">
        <v>176</v>
      </c>
      <c r="AU135" s="159" t="s">
        <v>88</v>
      </c>
      <c r="AV135" s="157" t="s">
        <v>88</v>
      </c>
      <c r="AW135" s="157" t="s">
        <v>34</v>
      </c>
      <c r="AX135" s="157" t="s">
        <v>86</v>
      </c>
      <c r="AY135" s="159" t="s">
        <v>165</v>
      </c>
    </row>
    <row r="136" spans="2:65" s="16" customFormat="1" ht="24.2" customHeight="1">
      <c r="B136" s="17"/>
      <c r="C136" s="213" t="s">
        <v>208</v>
      </c>
      <c r="D136" s="178" t="s">
        <v>416</v>
      </c>
      <c r="E136" s="179" t="s">
        <v>2482</v>
      </c>
      <c r="F136" s="180" t="s">
        <v>2483</v>
      </c>
      <c r="G136" s="181" t="s">
        <v>248</v>
      </c>
      <c r="H136" s="182">
        <v>201.25</v>
      </c>
      <c r="I136" s="183"/>
      <c r="J136" s="184">
        <f>ROUND(I136*H136,2)</f>
        <v>0</v>
      </c>
      <c r="K136" s="180" t="s">
        <v>171</v>
      </c>
      <c r="L136" s="185"/>
      <c r="M136" s="186" t="s">
        <v>1</v>
      </c>
      <c r="N136" s="187" t="s">
        <v>43</v>
      </c>
      <c r="P136" s="141">
        <f>O136*H136</f>
        <v>0</v>
      </c>
      <c r="Q136" s="141">
        <v>1.6199999999999999E-3</v>
      </c>
      <c r="R136" s="141">
        <f>Q136*H136</f>
        <v>0.32602500000000001</v>
      </c>
      <c r="S136" s="141">
        <v>0</v>
      </c>
      <c r="T136" s="142">
        <f>S136*H136</f>
        <v>0</v>
      </c>
      <c r="AR136" s="143" t="s">
        <v>1183</v>
      </c>
      <c r="AT136" s="143" t="s">
        <v>416</v>
      </c>
      <c r="AU136" s="143" t="s">
        <v>88</v>
      </c>
      <c r="AY136" s="2" t="s">
        <v>165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2" t="s">
        <v>86</v>
      </c>
      <c r="BK136" s="144">
        <f>ROUND(I136*H136,2)</f>
        <v>0</v>
      </c>
      <c r="BL136" s="2" t="s">
        <v>1183</v>
      </c>
      <c r="BM136" s="143" t="s">
        <v>2484</v>
      </c>
    </row>
    <row r="137" spans="2:65" s="157" customFormat="1" ht="11.25">
      <c r="B137" s="158"/>
      <c r="C137" s="208"/>
      <c r="D137" s="151" t="s">
        <v>176</v>
      </c>
      <c r="F137" s="160" t="s">
        <v>2477</v>
      </c>
      <c r="H137" s="161">
        <v>201.25</v>
      </c>
      <c r="I137" s="162"/>
      <c r="L137" s="158"/>
      <c r="M137" s="163"/>
      <c r="T137" s="164"/>
      <c r="AT137" s="159" t="s">
        <v>176</v>
      </c>
      <c r="AU137" s="159" t="s">
        <v>88</v>
      </c>
      <c r="AV137" s="157" t="s">
        <v>88</v>
      </c>
      <c r="AW137" s="157" t="s">
        <v>4</v>
      </c>
      <c r="AX137" s="157" t="s">
        <v>86</v>
      </c>
      <c r="AY137" s="159" t="s">
        <v>165</v>
      </c>
    </row>
    <row r="138" spans="2:65" s="16" customFormat="1" ht="24.2" customHeight="1">
      <c r="B138" s="17"/>
      <c r="C138" s="205" t="s">
        <v>214</v>
      </c>
      <c r="D138" s="132" t="s">
        <v>167</v>
      </c>
      <c r="E138" s="133" t="s">
        <v>2485</v>
      </c>
      <c r="F138" s="134" t="s">
        <v>2486</v>
      </c>
      <c r="G138" s="135" t="s">
        <v>203</v>
      </c>
      <c r="H138" s="136">
        <v>1</v>
      </c>
      <c r="I138" s="137"/>
      <c r="J138" s="138">
        <f>ROUND(I138*H138,2)</f>
        <v>0</v>
      </c>
      <c r="K138" s="134" t="s">
        <v>1</v>
      </c>
      <c r="L138" s="17"/>
      <c r="M138" s="139" t="s">
        <v>1</v>
      </c>
      <c r="N138" s="140" t="s">
        <v>43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763</v>
      </c>
      <c r="AT138" s="143" t="s">
        <v>167</v>
      </c>
      <c r="AU138" s="143" t="s">
        <v>88</v>
      </c>
      <c r="AY138" s="2" t="s">
        <v>165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2" t="s">
        <v>86</v>
      </c>
      <c r="BK138" s="144">
        <f>ROUND(I138*H138,2)</f>
        <v>0</v>
      </c>
      <c r="BL138" s="2" t="s">
        <v>763</v>
      </c>
      <c r="BM138" s="143" t="s">
        <v>2487</v>
      </c>
    </row>
    <row r="139" spans="2:65" s="16" customFormat="1" ht="39">
      <c r="B139" s="17"/>
      <c r="C139" s="206"/>
      <c r="D139" s="151" t="s">
        <v>205</v>
      </c>
      <c r="F139" s="173" t="s">
        <v>2488</v>
      </c>
      <c r="I139" s="147"/>
      <c r="L139" s="17"/>
      <c r="M139" s="148"/>
      <c r="T139" s="41"/>
      <c r="AT139" s="2" t="s">
        <v>205</v>
      </c>
      <c r="AU139" s="2" t="s">
        <v>88</v>
      </c>
    </row>
    <row r="140" spans="2:65" s="16" customFormat="1" ht="16.5" customHeight="1">
      <c r="B140" s="17"/>
      <c r="C140" s="205" t="s">
        <v>220</v>
      </c>
      <c r="D140" s="132" t="s">
        <v>167</v>
      </c>
      <c r="E140" s="133" t="s">
        <v>2489</v>
      </c>
      <c r="F140" s="134" t="s">
        <v>2490</v>
      </c>
      <c r="G140" s="135" t="s">
        <v>203</v>
      </c>
      <c r="H140" s="136">
        <v>1</v>
      </c>
      <c r="I140" s="137"/>
      <c r="J140" s="138">
        <f>ROUND(I140*H140,2)</f>
        <v>0</v>
      </c>
      <c r="K140" s="134" t="s">
        <v>1</v>
      </c>
      <c r="L140" s="17"/>
      <c r="M140" s="139" t="s">
        <v>1</v>
      </c>
      <c r="N140" s="140" t="s">
        <v>43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763</v>
      </c>
      <c r="AT140" s="143" t="s">
        <v>167</v>
      </c>
      <c r="AU140" s="143" t="s">
        <v>88</v>
      </c>
      <c r="AY140" s="2" t="s">
        <v>165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2" t="s">
        <v>86</v>
      </c>
      <c r="BK140" s="144">
        <f>ROUND(I140*H140,2)</f>
        <v>0</v>
      </c>
      <c r="BL140" s="2" t="s">
        <v>763</v>
      </c>
      <c r="BM140" s="143" t="s">
        <v>2491</v>
      </c>
    </row>
    <row r="141" spans="2:65" s="16" customFormat="1" ht="39">
      <c r="B141" s="17"/>
      <c r="C141" s="206"/>
      <c r="D141" s="151" t="s">
        <v>205</v>
      </c>
      <c r="F141" s="173" t="s">
        <v>2488</v>
      </c>
      <c r="I141" s="147"/>
      <c r="L141" s="17"/>
      <c r="M141" s="148"/>
      <c r="T141" s="41"/>
      <c r="AT141" s="2" t="s">
        <v>205</v>
      </c>
      <c r="AU141" s="2" t="s">
        <v>88</v>
      </c>
    </row>
    <row r="142" spans="2:65" s="16" customFormat="1" ht="24.2" customHeight="1">
      <c r="B142" s="17"/>
      <c r="C142" s="205" t="s">
        <v>226</v>
      </c>
      <c r="D142" s="132" t="s">
        <v>167</v>
      </c>
      <c r="E142" s="133" t="s">
        <v>2492</v>
      </c>
      <c r="F142" s="134" t="s">
        <v>2493</v>
      </c>
      <c r="G142" s="135" t="s">
        <v>203</v>
      </c>
      <c r="H142" s="136">
        <v>1</v>
      </c>
      <c r="I142" s="137"/>
      <c r="J142" s="138">
        <f>ROUND(I142*H142,2)</f>
        <v>0</v>
      </c>
      <c r="K142" s="134" t="s">
        <v>1</v>
      </c>
      <c r="L142" s="17"/>
      <c r="M142" s="139" t="s">
        <v>1</v>
      </c>
      <c r="N142" s="140" t="s">
        <v>43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763</v>
      </c>
      <c r="AT142" s="143" t="s">
        <v>167</v>
      </c>
      <c r="AU142" s="143" t="s">
        <v>88</v>
      </c>
      <c r="AY142" s="2" t="s">
        <v>165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2" t="s">
        <v>86</v>
      </c>
      <c r="BK142" s="144">
        <f>ROUND(I142*H142,2)</f>
        <v>0</v>
      </c>
      <c r="BL142" s="2" t="s">
        <v>763</v>
      </c>
      <c r="BM142" s="143" t="s">
        <v>2494</v>
      </c>
    </row>
    <row r="143" spans="2:65" s="119" customFormat="1" ht="22.9" customHeight="1">
      <c r="B143" s="120"/>
      <c r="C143" s="210"/>
      <c r="D143" s="121" t="s">
        <v>77</v>
      </c>
      <c r="E143" s="130" t="s">
        <v>2495</v>
      </c>
      <c r="F143" s="130" t="s">
        <v>2496</v>
      </c>
      <c r="I143" s="123"/>
      <c r="J143" s="131">
        <f>BK143</f>
        <v>0</v>
      </c>
      <c r="L143" s="120"/>
      <c r="M143" s="125"/>
      <c r="P143" s="126">
        <f>SUM(P144:P173)</f>
        <v>0</v>
      </c>
      <c r="R143" s="126">
        <f>SUM(R144:R173)</f>
        <v>0.10751399999999998</v>
      </c>
      <c r="T143" s="127">
        <f>SUM(T144:T173)</f>
        <v>0</v>
      </c>
      <c r="AR143" s="121" t="s">
        <v>184</v>
      </c>
      <c r="AT143" s="128" t="s">
        <v>77</v>
      </c>
      <c r="AU143" s="128" t="s">
        <v>86</v>
      </c>
      <c r="AY143" s="121" t="s">
        <v>165</v>
      </c>
      <c r="BK143" s="129">
        <f>SUM(BK144:BK173)</f>
        <v>0</v>
      </c>
    </row>
    <row r="144" spans="2:65" s="16" customFormat="1" ht="24.2" customHeight="1">
      <c r="B144" s="17"/>
      <c r="C144" s="205" t="s">
        <v>232</v>
      </c>
      <c r="D144" s="132" t="s">
        <v>167</v>
      </c>
      <c r="E144" s="133" t="s">
        <v>2497</v>
      </c>
      <c r="F144" s="134" t="s">
        <v>2498</v>
      </c>
      <c r="G144" s="135" t="s">
        <v>268</v>
      </c>
      <c r="H144" s="136">
        <v>262.5</v>
      </c>
      <c r="I144" s="137"/>
      <c r="J144" s="138">
        <f>ROUND(I144*H144,2)</f>
        <v>0</v>
      </c>
      <c r="K144" s="134" t="s">
        <v>171</v>
      </c>
      <c r="L144" s="17"/>
      <c r="M144" s="139" t="s">
        <v>1</v>
      </c>
      <c r="N144" s="140" t="s">
        <v>43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763</v>
      </c>
      <c r="AT144" s="143" t="s">
        <v>167</v>
      </c>
      <c r="AU144" s="143" t="s">
        <v>88</v>
      </c>
      <c r="AY144" s="2" t="s">
        <v>165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2" t="s">
        <v>86</v>
      </c>
      <c r="BK144" s="144">
        <f>ROUND(I144*H144,2)</f>
        <v>0</v>
      </c>
      <c r="BL144" s="2" t="s">
        <v>763</v>
      </c>
      <c r="BM144" s="143" t="s">
        <v>2499</v>
      </c>
    </row>
    <row r="145" spans="2:65" s="16" customFormat="1">
      <c r="B145" s="17"/>
      <c r="C145" s="206"/>
      <c r="D145" s="145" t="s">
        <v>174</v>
      </c>
      <c r="F145" s="146" t="s">
        <v>2500</v>
      </c>
      <c r="I145" s="147"/>
      <c r="L145" s="17"/>
      <c r="M145" s="148"/>
      <c r="T145" s="41"/>
      <c r="AT145" s="2" t="s">
        <v>174</v>
      </c>
      <c r="AU145" s="2" t="s">
        <v>88</v>
      </c>
    </row>
    <row r="146" spans="2:65" s="149" customFormat="1" ht="22.5">
      <c r="B146" s="150"/>
      <c r="C146" s="207"/>
      <c r="D146" s="151" t="s">
        <v>176</v>
      </c>
      <c r="E146" s="152" t="s">
        <v>1</v>
      </c>
      <c r="F146" s="153" t="s">
        <v>2501</v>
      </c>
      <c r="H146" s="152" t="s">
        <v>1</v>
      </c>
      <c r="I146" s="154"/>
      <c r="L146" s="150"/>
      <c r="M146" s="155"/>
      <c r="T146" s="156"/>
      <c r="AT146" s="152" t="s">
        <v>176</v>
      </c>
      <c r="AU146" s="152" t="s">
        <v>88</v>
      </c>
      <c r="AV146" s="149" t="s">
        <v>86</v>
      </c>
      <c r="AW146" s="149" t="s">
        <v>34</v>
      </c>
      <c r="AX146" s="149" t="s">
        <v>78</v>
      </c>
      <c r="AY146" s="152" t="s">
        <v>165</v>
      </c>
    </row>
    <row r="147" spans="2:65" s="157" customFormat="1" ht="11.25">
      <c r="B147" s="158"/>
      <c r="C147" s="208"/>
      <c r="D147" s="151" t="s">
        <v>176</v>
      </c>
      <c r="E147" s="159" t="s">
        <v>1</v>
      </c>
      <c r="F147" s="160" t="s">
        <v>2502</v>
      </c>
      <c r="H147" s="161">
        <v>262.5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86</v>
      </c>
      <c r="AY147" s="159" t="s">
        <v>165</v>
      </c>
    </row>
    <row r="148" spans="2:65" s="16" customFormat="1" ht="24.2" customHeight="1">
      <c r="B148" s="17"/>
      <c r="C148" s="205" t="s">
        <v>238</v>
      </c>
      <c r="D148" s="132" t="s">
        <v>167</v>
      </c>
      <c r="E148" s="133" t="s">
        <v>2503</v>
      </c>
      <c r="F148" s="134" t="s">
        <v>2504</v>
      </c>
      <c r="G148" s="135" t="s">
        <v>268</v>
      </c>
      <c r="H148" s="136">
        <v>262.5</v>
      </c>
      <c r="I148" s="137"/>
      <c r="J148" s="138">
        <f>ROUND(I148*H148,2)</f>
        <v>0</v>
      </c>
      <c r="K148" s="134" t="s">
        <v>171</v>
      </c>
      <c r="L148" s="17"/>
      <c r="M148" s="139" t="s">
        <v>1</v>
      </c>
      <c r="N148" s="140" t="s">
        <v>43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763</v>
      </c>
      <c r="AT148" s="143" t="s">
        <v>167</v>
      </c>
      <c r="AU148" s="143" t="s">
        <v>88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763</v>
      </c>
      <c r="BM148" s="143" t="s">
        <v>2505</v>
      </c>
    </row>
    <row r="149" spans="2:65" s="16" customFormat="1">
      <c r="B149" s="17"/>
      <c r="C149" s="206"/>
      <c r="D149" s="145" t="s">
        <v>174</v>
      </c>
      <c r="F149" s="146" t="s">
        <v>2506</v>
      </c>
      <c r="I149" s="147"/>
      <c r="L149" s="17"/>
      <c r="M149" s="148"/>
      <c r="T149" s="41"/>
      <c r="AT149" s="2" t="s">
        <v>174</v>
      </c>
      <c r="AU149" s="2" t="s">
        <v>88</v>
      </c>
    </row>
    <row r="150" spans="2:65" s="16" customFormat="1" ht="24.2" customHeight="1">
      <c r="B150" s="17"/>
      <c r="C150" s="205" t="s">
        <v>245</v>
      </c>
      <c r="D150" s="132" t="s">
        <v>167</v>
      </c>
      <c r="E150" s="133" t="s">
        <v>2423</v>
      </c>
      <c r="F150" s="134" t="s">
        <v>2424</v>
      </c>
      <c r="G150" s="135" t="s">
        <v>268</v>
      </c>
      <c r="H150" s="136">
        <v>262.5</v>
      </c>
      <c r="I150" s="137"/>
      <c r="J150" s="138">
        <f>ROUND(I150*H150,2)</f>
        <v>0</v>
      </c>
      <c r="K150" s="134" t="s">
        <v>171</v>
      </c>
      <c r="L150" s="17"/>
      <c r="M150" s="139" t="s">
        <v>1</v>
      </c>
      <c r="N150" s="140" t="s">
        <v>43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172</v>
      </c>
      <c r="AT150" s="143" t="s">
        <v>167</v>
      </c>
      <c r="AU150" s="143" t="s">
        <v>88</v>
      </c>
      <c r="AY150" s="2" t="s">
        <v>165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2" t="s">
        <v>86</v>
      </c>
      <c r="BK150" s="144">
        <f>ROUND(I150*H150,2)</f>
        <v>0</v>
      </c>
      <c r="BL150" s="2" t="s">
        <v>172</v>
      </c>
      <c r="BM150" s="143" t="s">
        <v>2507</v>
      </c>
    </row>
    <row r="151" spans="2:65" s="16" customFormat="1">
      <c r="B151" s="17"/>
      <c r="C151" s="206"/>
      <c r="D151" s="145" t="s">
        <v>174</v>
      </c>
      <c r="F151" s="146" t="s">
        <v>2508</v>
      </c>
      <c r="I151" s="147"/>
      <c r="L151" s="17"/>
      <c r="M151" s="148"/>
      <c r="T151" s="41"/>
      <c r="AT151" s="2" t="s">
        <v>174</v>
      </c>
      <c r="AU151" s="2" t="s">
        <v>88</v>
      </c>
    </row>
    <row r="152" spans="2:65" s="16" customFormat="1" ht="16.5" customHeight="1">
      <c r="B152" s="17"/>
      <c r="C152" s="213" t="s">
        <v>253</v>
      </c>
      <c r="D152" s="178" t="s">
        <v>416</v>
      </c>
      <c r="E152" s="179" t="s">
        <v>2426</v>
      </c>
      <c r="F152" s="180" t="s">
        <v>2427</v>
      </c>
      <c r="G152" s="181" t="s">
        <v>1007</v>
      </c>
      <c r="H152" s="182">
        <v>26.25</v>
      </c>
      <c r="I152" s="183"/>
      <c r="J152" s="184">
        <f>ROUND(I152*H152,2)</f>
        <v>0</v>
      </c>
      <c r="K152" s="180" t="s">
        <v>171</v>
      </c>
      <c r="L152" s="185"/>
      <c r="M152" s="186" t="s">
        <v>1</v>
      </c>
      <c r="N152" s="187" t="s">
        <v>43</v>
      </c>
      <c r="P152" s="141">
        <f>O152*H152</f>
        <v>0</v>
      </c>
      <c r="Q152" s="141">
        <v>1E-3</v>
      </c>
      <c r="R152" s="141">
        <f>Q152*H152</f>
        <v>2.6249999999999999E-2</v>
      </c>
      <c r="S152" s="141">
        <v>0</v>
      </c>
      <c r="T152" s="142">
        <f>S152*H152</f>
        <v>0</v>
      </c>
      <c r="AR152" s="143" t="s">
        <v>220</v>
      </c>
      <c r="AT152" s="143" t="s">
        <v>416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172</v>
      </c>
      <c r="BM152" s="143" t="s">
        <v>2509</v>
      </c>
    </row>
    <row r="153" spans="2:65" s="157" customFormat="1" ht="11.25">
      <c r="B153" s="158"/>
      <c r="C153" s="208"/>
      <c r="D153" s="151" t="s">
        <v>176</v>
      </c>
      <c r="E153" s="159" t="s">
        <v>1</v>
      </c>
      <c r="F153" s="160" t="s">
        <v>2510</v>
      </c>
      <c r="H153" s="161">
        <v>26.25</v>
      </c>
      <c r="I153" s="162"/>
      <c r="L153" s="158"/>
      <c r="M153" s="163"/>
      <c r="T153" s="164"/>
      <c r="AT153" s="159" t="s">
        <v>176</v>
      </c>
      <c r="AU153" s="159" t="s">
        <v>88</v>
      </c>
      <c r="AV153" s="157" t="s">
        <v>88</v>
      </c>
      <c r="AW153" s="157" t="s">
        <v>34</v>
      </c>
      <c r="AX153" s="157" t="s">
        <v>86</v>
      </c>
      <c r="AY153" s="159" t="s">
        <v>165</v>
      </c>
    </row>
    <row r="154" spans="2:65" s="16" customFormat="1" ht="24.2" customHeight="1">
      <c r="B154" s="17"/>
      <c r="C154" s="205" t="s">
        <v>257</v>
      </c>
      <c r="D154" s="132" t="s">
        <v>167</v>
      </c>
      <c r="E154" s="133" t="s">
        <v>2511</v>
      </c>
      <c r="F154" s="134" t="s">
        <v>2512</v>
      </c>
      <c r="G154" s="135" t="s">
        <v>248</v>
      </c>
      <c r="H154" s="136">
        <v>162</v>
      </c>
      <c r="I154" s="137"/>
      <c r="J154" s="138">
        <f>ROUND(I154*H154,2)</f>
        <v>0</v>
      </c>
      <c r="K154" s="134" t="s">
        <v>171</v>
      </c>
      <c r="L154" s="17"/>
      <c r="M154" s="139" t="s">
        <v>1</v>
      </c>
      <c r="N154" s="140" t="s">
        <v>43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763</v>
      </c>
      <c r="AT154" s="143" t="s">
        <v>167</v>
      </c>
      <c r="AU154" s="143" t="s">
        <v>88</v>
      </c>
      <c r="AY154" s="2" t="s">
        <v>165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2" t="s">
        <v>86</v>
      </c>
      <c r="BK154" s="144">
        <f>ROUND(I154*H154,2)</f>
        <v>0</v>
      </c>
      <c r="BL154" s="2" t="s">
        <v>763</v>
      </c>
      <c r="BM154" s="143" t="s">
        <v>2513</v>
      </c>
    </row>
    <row r="155" spans="2:65" s="16" customFormat="1">
      <c r="B155" s="17"/>
      <c r="C155" s="206"/>
      <c r="D155" s="145" t="s">
        <v>174</v>
      </c>
      <c r="F155" s="146" t="s">
        <v>2514</v>
      </c>
      <c r="I155" s="147"/>
      <c r="L155" s="17"/>
      <c r="M155" s="148"/>
      <c r="T155" s="41"/>
      <c r="AT155" s="2" t="s">
        <v>174</v>
      </c>
      <c r="AU155" s="2" t="s">
        <v>88</v>
      </c>
    </row>
    <row r="156" spans="2:65" s="149" customFormat="1" ht="22.5">
      <c r="B156" s="150"/>
      <c r="C156" s="207"/>
      <c r="D156" s="151" t="s">
        <v>176</v>
      </c>
      <c r="E156" s="152" t="s">
        <v>1</v>
      </c>
      <c r="F156" s="153" t="s">
        <v>2515</v>
      </c>
      <c r="H156" s="152" t="s">
        <v>1</v>
      </c>
      <c r="I156" s="154"/>
      <c r="L156" s="150"/>
      <c r="M156" s="155"/>
      <c r="T156" s="156"/>
      <c r="AT156" s="152" t="s">
        <v>176</v>
      </c>
      <c r="AU156" s="152" t="s">
        <v>88</v>
      </c>
      <c r="AV156" s="149" t="s">
        <v>86</v>
      </c>
      <c r="AW156" s="149" t="s">
        <v>34</v>
      </c>
      <c r="AX156" s="149" t="s">
        <v>78</v>
      </c>
      <c r="AY156" s="152" t="s">
        <v>165</v>
      </c>
    </row>
    <row r="157" spans="2:65" s="157" customFormat="1" ht="11.25">
      <c r="B157" s="158"/>
      <c r="C157" s="208"/>
      <c r="D157" s="151" t="s">
        <v>176</v>
      </c>
      <c r="E157" s="159" t="s">
        <v>1</v>
      </c>
      <c r="F157" s="160" t="s">
        <v>2516</v>
      </c>
      <c r="H157" s="161">
        <v>162</v>
      </c>
      <c r="I157" s="162"/>
      <c r="L157" s="158"/>
      <c r="M157" s="163"/>
      <c r="T157" s="164"/>
      <c r="AT157" s="159" t="s">
        <v>176</v>
      </c>
      <c r="AU157" s="159" t="s">
        <v>88</v>
      </c>
      <c r="AV157" s="157" t="s">
        <v>88</v>
      </c>
      <c r="AW157" s="157" t="s">
        <v>34</v>
      </c>
      <c r="AX157" s="157" t="s">
        <v>86</v>
      </c>
      <c r="AY157" s="159" t="s">
        <v>165</v>
      </c>
    </row>
    <row r="158" spans="2:65" s="16" customFormat="1" ht="24.2" customHeight="1">
      <c r="B158" s="17"/>
      <c r="C158" s="205" t="s">
        <v>8</v>
      </c>
      <c r="D158" s="132" t="s">
        <v>167</v>
      </c>
      <c r="E158" s="133" t="s">
        <v>2517</v>
      </c>
      <c r="F158" s="134" t="s">
        <v>2518</v>
      </c>
      <c r="G158" s="135" t="s">
        <v>248</v>
      </c>
      <c r="H158" s="136">
        <v>162</v>
      </c>
      <c r="I158" s="137"/>
      <c r="J158" s="138">
        <f>ROUND(I158*H158,2)</f>
        <v>0</v>
      </c>
      <c r="K158" s="134" t="s">
        <v>171</v>
      </c>
      <c r="L158" s="17"/>
      <c r="M158" s="139" t="s">
        <v>1</v>
      </c>
      <c r="N158" s="140" t="s">
        <v>43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763</v>
      </c>
      <c r="AT158" s="143" t="s">
        <v>167</v>
      </c>
      <c r="AU158" s="143" t="s">
        <v>88</v>
      </c>
      <c r="AY158" s="2" t="s">
        <v>165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2" t="s">
        <v>86</v>
      </c>
      <c r="BK158" s="144">
        <f>ROUND(I158*H158,2)</f>
        <v>0</v>
      </c>
      <c r="BL158" s="2" t="s">
        <v>763</v>
      </c>
      <c r="BM158" s="143" t="s">
        <v>2519</v>
      </c>
    </row>
    <row r="159" spans="2:65" s="16" customFormat="1">
      <c r="B159" s="17"/>
      <c r="C159" s="206"/>
      <c r="D159" s="145" t="s">
        <v>174</v>
      </c>
      <c r="F159" s="146" t="s">
        <v>2520</v>
      </c>
      <c r="I159" s="147"/>
      <c r="L159" s="17"/>
      <c r="M159" s="148"/>
      <c r="T159" s="41"/>
      <c r="AT159" s="2" t="s">
        <v>174</v>
      </c>
      <c r="AU159" s="2" t="s">
        <v>88</v>
      </c>
    </row>
    <row r="160" spans="2:65" s="16" customFormat="1" ht="24.2" customHeight="1">
      <c r="B160" s="17"/>
      <c r="C160" s="205" t="s">
        <v>249</v>
      </c>
      <c r="D160" s="132" t="s">
        <v>167</v>
      </c>
      <c r="E160" s="133" t="s">
        <v>2521</v>
      </c>
      <c r="F160" s="134" t="s">
        <v>2522</v>
      </c>
      <c r="G160" s="135" t="s">
        <v>248</v>
      </c>
      <c r="H160" s="136">
        <v>162</v>
      </c>
      <c r="I160" s="137"/>
      <c r="J160" s="138">
        <f>ROUND(I160*H160,2)</f>
        <v>0</v>
      </c>
      <c r="K160" s="134" t="s">
        <v>171</v>
      </c>
      <c r="L160" s="17"/>
      <c r="M160" s="139" t="s">
        <v>1</v>
      </c>
      <c r="N160" s="140" t="s">
        <v>43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763</v>
      </c>
      <c r="AT160" s="143" t="s">
        <v>167</v>
      </c>
      <c r="AU160" s="143" t="s">
        <v>88</v>
      </c>
      <c r="AY160" s="2" t="s">
        <v>165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2" t="s">
        <v>86</v>
      </c>
      <c r="BK160" s="144">
        <f>ROUND(I160*H160,2)</f>
        <v>0</v>
      </c>
      <c r="BL160" s="2" t="s">
        <v>763</v>
      </c>
      <c r="BM160" s="143" t="s">
        <v>2523</v>
      </c>
    </row>
    <row r="161" spans="2:65" s="16" customFormat="1">
      <c r="B161" s="17"/>
      <c r="C161" s="206"/>
      <c r="D161" s="145" t="s">
        <v>174</v>
      </c>
      <c r="F161" s="146" t="s">
        <v>2524</v>
      </c>
      <c r="I161" s="147"/>
      <c r="L161" s="17"/>
      <c r="M161" s="148"/>
      <c r="T161" s="41"/>
      <c r="AT161" s="2" t="s">
        <v>174</v>
      </c>
      <c r="AU161" s="2" t="s">
        <v>88</v>
      </c>
    </row>
    <row r="162" spans="2:65" s="16" customFormat="1" ht="24.2" customHeight="1">
      <c r="B162" s="17"/>
      <c r="C162" s="205" t="s">
        <v>275</v>
      </c>
      <c r="D162" s="132" t="s">
        <v>167</v>
      </c>
      <c r="E162" s="133" t="s">
        <v>2525</v>
      </c>
      <c r="F162" s="134" t="s">
        <v>2526</v>
      </c>
      <c r="G162" s="135" t="s">
        <v>268</v>
      </c>
      <c r="H162" s="136">
        <v>56.7</v>
      </c>
      <c r="I162" s="137"/>
      <c r="J162" s="138">
        <f>ROUND(I162*H162,2)</f>
        <v>0</v>
      </c>
      <c r="K162" s="134" t="s">
        <v>171</v>
      </c>
      <c r="L162" s="17"/>
      <c r="M162" s="139" t="s">
        <v>1</v>
      </c>
      <c r="N162" s="140" t="s">
        <v>43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763</v>
      </c>
      <c r="AT162" s="143" t="s">
        <v>167</v>
      </c>
      <c r="AU162" s="143" t="s">
        <v>88</v>
      </c>
      <c r="AY162" s="2" t="s">
        <v>165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2" t="s">
        <v>86</v>
      </c>
      <c r="BK162" s="144">
        <f>ROUND(I162*H162,2)</f>
        <v>0</v>
      </c>
      <c r="BL162" s="2" t="s">
        <v>763</v>
      </c>
      <c r="BM162" s="143" t="s">
        <v>2527</v>
      </c>
    </row>
    <row r="163" spans="2:65" s="16" customFormat="1">
      <c r="B163" s="17"/>
      <c r="C163" s="206"/>
      <c r="D163" s="145" t="s">
        <v>174</v>
      </c>
      <c r="F163" s="146" t="s">
        <v>2528</v>
      </c>
      <c r="I163" s="147"/>
      <c r="L163" s="17"/>
      <c r="M163" s="148"/>
      <c r="T163" s="41"/>
      <c r="AT163" s="2" t="s">
        <v>174</v>
      </c>
      <c r="AU163" s="2" t="s">
        <v>88</v>
      </c>
    </row>
    <row r="164" spans="2:65" s="157" customFormat="1" ht="22.5">
      <c r="B164" s="158"/>
      <c r="C164" s="208"/>
      <c r="D164" s="151" t="s">
        <v>176</v>
      </c>
      <c r="E164" s="159" t="s">
        <v>1</v>
      </c>
      <c r="F164" s="160" t="s">
        <v>2529</v>
      </c>
      <c r="H164" s="161">
        <v>56.7</v>
      </c>
      <c r="I164" s="162"/>
      <c r="L164" s="158"/>
      <c r="M164" s="163"/>
      <c r="T164" s="164"/>
      <c r="AT164" s="159" t="s">
        <v>176</v>
      </c>
      <c r="AU164" s="159" t="s">
        <v>88</v>
      </c>
      <c r="AV164" s="157" t="s">
        <v>88</v>
      </c>
      <c r="AW164" s="157" t="s">
        <v>34</v>
      </c>
      <c r="AX164" s="157" t="s">
        <v>86</v>
      </c>
      <c r="AY164" s="159" t="s">
        <v>165</v>
      </c>
    </row>
    <row r="165" spans="2:65" s="16" customFormat="1" ht="37.9" customHeight="1">
      <c r="B165" s="17"/>
      <c r="C165" s="205" t="s">
        <v>281</v>
      </c>
      <c r="D165" s="132" t="s">
        <v>167</v>
      </c>
      <c r="E165" s="133" t="s">
        <v>2530</v>
      </c>
      <c r="F165" s="134" t="s">
        <v>2531</v>
      </c>
      <c r="G165" s="135" t="s">
        <v>248</v>
      </c>
      <c r="H165" s="136">
        <v>13</v>
      </c>
      <c r="I165" s="137"/>
      <c r="J165" s="138">
        <f>ROUND(I165*H165,2)</f>
        <v>0</v>
      </c>
      <c r="K165" s="134" t="s">
        <v>171</v>
      </c>
      <c r="L165" s="17"/>
      <c r="M165" s="139" t="s">
        <v>1</v>
      </c>
      <c r="N165" s="140" t="s">
        <v>43</v>
      </c>
      <c r="P165" s="141">
        <f>O165*H165</f>
        <v>0</v>
      </c>
      <c r="Q165" s="141">
        <v>2.7299999999999998E-3</v>
      </c>
      <c r="R165" s="141">
        <f>Q165*H165</f>
        <v>3.5489999999999994E-2</v>
      </c>
      <c r="S165" s="141">
        <v>0</v>
      </c>
      <c r="T165" s="142">
        <f>S165*H165</f>
        <v>0</v>
      </c>
      <c r="AR165" s="143" t="s">
        <v>763</v>
      </c>
      <c r="AT165" s="143" t="s">
        <v>167</v>
      </c>
      <c r="AU165" s="143" t="s">
        <v>88</v>
      </c>
      <c r="AY165" s="2" t="s">
        <v>165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2" t="s">
        <v>86</v>
      </c>
      <c r="BK165" s="144">
        <f>ROUND(I165*H165,2)</f>
        <v>0</v>
      </c>
      <c r="BL165" s="2" t="s">
        <v>763</v>
      </c>
      <c r="BM165" s="143" t="s">
        <v>2532</v>
      </c>
    </row>
    <row r="166" spans="2:65" s="16" customFormat="1">
      <c r="B166" s="17"/>
      <c r="C166" s="206"/>
      <c r="D166" s="145" t="s">
        <v>174</v>
      </c>
      <c r="F166" s="146" t="s">
        <v>2533</v>
      </c>
      <c r="I166" s="147"/>
      <c r="L166" s="17"/>
      <c r="M166" s="148"/>
      <c r="T166" s="41"/>
      <c r="AT166" s="2" t="s">
        <v>174</v>
      </c>
      <c r="AU166" s="2" t="s">
        <v>88</v>
      </c>
    </row>
    <row r="167" spans="2:65" s="149" customFormat="1" ht="11.25">
      <c r="B167" s="150"/>
      <c r="C167" s="207"/>
      <c r="D167" s="151" t="s">
        <v>176</v>
      </c>
      <c r="E167" s="152" t="s">
        <v>1</v>
      </c>
      <c r="F167" s="153" t="s">
        <v>2534</v>
      </c>
      <c r="H167" s="152" t="s">
        <v>1</v>
      </c>
      <c r="I167" s="154"/>
      <c r="L167" s="150"/>
      <c r="M167" s="155"/>
      <c r="T167" s="156"/>
      <c r="AT167" s="152" t="s">
        <v>176</v>
      </c>
      <c r="AU167" s="152" t="s">
        <v>88</v>
      </c>
      <c r="AV167" s="149" t="s">
        <v>86</v>
      </c>
      <c r="AW167" s="149" t="s">
        <v>34</v>
      </c>
      <c r="AX167" s="149" t="s">
        <v>78</v>
      </c>
      <c r="AY167" s="152" t="s">
        <v>165</v>
      </c>
    </row>
    <row r="168" spans="2:65" s="157" customFormat="1" ht="11.25">
      <c r="B168" s="158"/>
      <c r="C168" s="208"/>
      <c r="D168" s="151" t="s">
        <v>176</v>
      </c>
      <c r="E168" s="159" t="s">
        <v>1</v>
      </c>
      <c r="F168" s="160" t="s">
        <v>2535</v>
      </c>
      <c r="H168" s="161">
        <v>13</v>
      </c>
      <c r="I168" s="162"/>
      <c r="L168" s="158"/>
      <c r="M168" s="163"/>
      <c r="T168" s="164"/>
      <c r="AT168" s="159" t="s">
        <v>176</v>
      </c>
      <c r="AU168" s="159" t="s">
        <v>88</v>
      </c>
      <c r="AV168" s="157" t="s">
        <v>88</v>
      </c>
      <c r="AW168" s="157" t="s">
        <v>34</v>
      </c>
      <c r="AX168" s="157" t="s">
        <v>86</v>
      </c>
      <c r="AY168" s="159" t="s">
        <v>165</v>
      </c>
    </row>
    <row r="169" spans="2:65" s="16" customFormat="1" ht="21.75" customHeight="1">
      <c r="B169" s="17"/>
      <c r="C169" s="213" t="s">
        <v>287</v>
      </c>
      <c r="D169" s="178" t="s">
        <v>416</v>
      </c>
      <c r="E169" s="179" t="s">
        <v>2536</v>
      </c>
      <c r="F169" s="180" t="s">
        <v>2537</v>
      </c>
      <c r="G169" s="181" t="s">
        <v>248</v>
      </c>
      <c r="H169" s="182">
        <v>14.3</v>
      </c>
      <c r="I169" s="183"/>
      <c r="J169" s="184">
        <f>ROUND(I169*H169,2)</f>
        <v>0</v>
      </c>
      <c r="K169" s="180" t="s">
        <v>171</v>
      </c>
      <c r="L169" s="185"/>
      <c r="M169" s="186" t="s">
        <v>1</v>
      </c>
      <c r="N169" s="187" t="s">
        <v>43</v>
      </c>
      <c r="P169" s="141">
        <f>O169*H169</f>
        <v>0</v>
      </c>
      <c r="Q169" s="141">
        <v>3.1800000000000001E-3</v>
      </c>
      <c r="R169" s="141">
        <f>Q169*H169</f>
        <v>4.5474000000000001E-2</v>
      </c>
      <c r="S169" s="141">
        <v>0</v>
      </c>
      <c r="T169" s="142">
        <f>S169*H169</f>
        <v>0</v>
      </c>
      <c r="AR169" s="143" t="s">
        <v>1446</v>
      </c>
      <c r="AT169" s="143" t="s">
        <v>416</v>
      </c>
      <c r="AU169" s="143" t="s">
        <v>88</v>
      </c>
      <c r="AY169" s="2" t="s">
        <v>165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2" t="s">
        <v>86</v>
      </c>
      <c r="BK169" s="144">
        <f>ROUND(I169*H169,2)</f>
        <v>0</v>
      </c>
      <c r="BL169" s="2" t="s">
        <v>763</v>
      </c>
      <c r="BM169" s="143" t="s">
        <v>2538</v>
      </c>
    </row>
    <row r="170" spans="2:65" s="149" customFormat="1" ht="11.25">
      <c r="B170" s="150"/>
      <c r="C170" s="207"/>
      <c r="D170" s="151" t="s">
        <v>176</v>
      </c>
      <c r="E170" s="152" t="s">
        <v>1</v>
      </c>
      <c r="F170" s="153" t="s">
        <v>2534</v>
      </c>
      <c r="H170" s="152" t="s">
        <v>1</v>
      </c>
      <c r="I170" s="154"/>
      <c r="L170" s="150"/>
      <c r="M170" s="155"/>
      <c r="T170" s="156"/>
      <c r="AT170" s="152" t="s">
        <v>176</v>
      </c>
      <c r="AU170" s="152" t="s">
        <v>88</v>
      </c>
      <c r="AV170" s="149" t="s">
        <v>86</v>
      </c>
      <c r="AW170" s="149" t="s">
        <v>34</v>
      </c>
      <c r="AX170" s="149" t="s">
        <v>78</v>
      </c>
      <c r="AY170" s="152" t="s">
        <v>165</v>
      </c>
    </row>
    <row r="171" spans="2:65" s="157" customFormat="1" ht="11.25">
      <c r="B171" s="158"/>
      <c r="C171" s="208"/>
      <c r="D171" s="151" t="s">
        <v>176</v>
      </c>
      <c r="E171" s="159" t="s">
        <v>1</v>
      </c>
      <c r="F171" s="160" t="s">
        <v>2535</v>
      </c>
      <c r="H171" s="161">
        <v>13</v>
      </c>
      <c r="I171" s="162"/>
      <c r="L171" s="158"/>
      <c r="M171" s="163"/>
      <c r="T171" s="164"/>
      <c r="AT171" s="159" t="s">
        <v>176</v>
      </c>
      <c r="AU171" s="159" t="s">
        <v>88</v>
      </c>
      <c r="AV171" s="157" t="s">
        <v>88</v>
      </c>
      <c r="AW171" s="157" t="s">
        <v>34</v>
      </c>
      <c r="AX171" s="157" t="s">
        <v>86</v>
      </c>
      <c r="AY171" s="159" t="s">
        <v>165</v>
      </c>
    </row>
    <row r="172" spans="2:65" s="157" customFormat="1" ht="11.25">
      <c r="B172" s="158"/>
      <c r="C172" s="208"/>
      <c r="D172" s="151" t="s">
        <v>176</v>
      </c>
      <c r="F172" s="160" t="s">
        <v>2539</v>
      </c>
      <c r="H172" s="161">
        <v>14.3</v>
      </c>
      <c r="I172" s="162"/>
      <c r="L172" s="158"/>
      <c r="M172" s="163"/>
      <c r="T172" s="164"/>
      <c r="AT172" s="159" t="s">
        <v>176</v>
      </c>
      <c r="AU172" s="159" t="s">
        <v>88</v>
      </c>
      <c r="AV172" s="157" t="s">
        <v>88</v>
      </c>
      <c r="AW172" s="157" t="s">
        <v>4</v>
      </c>
      <c r="AX172" s="157" t="s">
        <v>86</v>
      </c>
      <c r="AY172" s="159" t="s">
        <v>165</v>
      </c>
    </row>
    <row r="173" spans="2:65" s="16" customFormat="1" ht="21.75" customHeight="1">
      <c r="B173" s="17"/>
      <c r="C173" s="205" t="s">
        <v>296</v>
      </c>
      <c r="D173" s="132" t="s">
        <v>167</v>
      </c>
      <c r="E173" s="133" t="s">
        <v>2540</v>
      </c>
      <c r="F173" s="134" t="s">
        <v>2541</v>
      </c>
      <c r="G173" s="135" t="s">
        <v>452</v>
      </c>
      <c r="H173" s="136">
        <v>2</v>
      </c>
      <c r="I173" s="137"/>
      <c r="J173" s="138">
        <f>ROUND(I173*H173,2)</f>
        <v>0</v>
      </c>
      <c r="K173" s="134" t="s">
        <v>1</v>
      </c>
      <c r="L173" s="17"/>
      <c r="M173" s="139" t="s">
        <v>1</v>
      </c>
      <c r="N173" s="140" t="s">
        <v>43</v>
      </c>
      <c r="P173" s="141">
        <f>O173*H173</f>
        <v>0</v>
      </c>
      <c r="Q173" s="141">
        <v>1.4999999999999999E-4</v>
      </c>
      <c r="R173" s="141">
        <f>Q173*H173</f>
        <v>2.9999999999999997E-4</v>
      </c>
      <c r="S173" s="141">
        <v>0</v>
      </c>
      <c r="T173" s="142">
        <f>S173*H173</f>
        <v>0</v>
      </c>
      <c r="AR173" s="143" t="s">
        <v>763</v>
      </c>
      <c r="AT173" s="143" t="s">
        <v>167</v>
      </c>
      <c r="AU173" s="143" t="s">
        <v>88</v>
      </c>
      <c r="AY173" s="2" t="s">
        <v>165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2" t="s">
        <v>86</v>
      </c>
      <c r="BK173" s="144">
        <f>ROUND(I173*H173,2)</f>
        <v>0</v>
      </c>
      <c r="BL173" s="2" t="s">
        <v>763</v>
      </c>
      <c r="BM173" s="143" t="s">
        <v>2542</v>
      </c>
    </row>
    <row r="174" spans="2:65" s="119" customFormat="1" ht="22.9" customHeight="1">
      <c r="B174" s="120"/>
      <c r="D174" s="121" t="s">
        <v>77</v>
      </c>
      <c r="E174" s="130" t="s">
        <v>129</v>
      </c>
      <c r="F174" s="130" t="s">
        <v>1564</v>
      </c>
      <c r="I174" s="123"/>
      <c r="J174" s="131">
        <f>BK174</f>
        <v>0</v>
      </c>
      <c r="L174" s="120"/>
      <c r="M174" s="125"/>
      <c r="P174" s="126">
        <f>SUM(P175:P179)</f>
        <v>0</v>
      </c>
      <c r="R174" s="126">
        <f>SUM(R175:R179)</f>
        <v>0</v>
      </c>
      <c r="T174" s="127">
        <f>SUM(T175:T179)</f>
        <v>0</v>
      </c>
      <c r="AR174" s="121" t="s">
        <v>172</v>
      </c>
      <c r="AT174" s="128" t="s">
        <v>77</v>
      </c>
      <c r="AU174" s="128" t="s">
        <v>86</v>
      </c>
      <c r="AY174" s="121" t="s">
        <v>165</v>
      </c>
      <c r="BK174" s="129">
        <f>SUM(BK175:BK179)</f>
        <v>0</v>
      </c>
    </row>
    <row r="175" spans="2:65" s="16" customFormat="1" ht="16.5" customHeight="1">
      <c r="B175" s="17"/>
      <c r="C175" s="132" t="s">
        <v>7</v>
      </c>
      <c r="D175" s="132" t="s">
        <v>167</v>
      </c>
      <c r="E175" s="133" t="s">
        <v>2543</v>
      </c>
      <c r="F175" s="134" t="s">
        <v>1568</v>
      </c>
      <c r="G175" s="135" t="s">
        <v>203</v>
      </c>
      <c r="H175" s="136">
        <v>1</v>
      </c>
      <c r="I175" s="137"/>
      <c r="J175" s="138">
        <f>ROUND(I175*H175,2)</f>
        <v>0</v>
      </c>
      <c r="K175" s="134" t="s">
        <v>1</v>
      </c>
      <c r="L175" s="17"/>
      <c r="M175" s="139" t="s">
        <v>1</v>
      </c>
      <c r="N175" s="140" t="s">
        <v>43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172</v>
      </c>
      <c r="AT175" s="143" t="s">
        <v>167</v>
      </c>
      <c r="AU175" s="143" t="s">
        <v>88</v>
      </c>
      <c r="AY175" s="2" t="s">
        <v>165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2" t="s">
        <v>86</v>
      </c>
      <c r="BK175" s="144">
        <f>ROUND(I175*H175,2)</f>
        <v>0</v>
      </c>
      <c r="BL175" s="2" t="s">
        <v>172</v>
      </c>
      <c r="BM175" s="143" t="s">
        <v>2544</v>
      </c>
    </row>
    <row r="176" spans="2:65" s="16" customFormat="1" ht="16.5" customHeight="1">
      <c r="B176" s="17"/>
      <c r="C176" s="132" t="s">
        <v>463</v>
      </c>
      <c r="D176" s="132" t="s">
        <v>167</v>
      </c>
      <c r="E176" s="133" t="s">
        <v>2545</v>
      </c>
      <c r="F176" s="134" t="s">
        <v>1570</v>
      </c>
      <c r="G176" s="135" t="s">
        <v>203</v>
      </c>
      <c r="H176" s="136">
        <v>1</v>
      </c>
      <c r="I176" s="137"/>
      <c r="J176" s="138">
        <f>ROUND(I176*H176,2)</f>
        <v>0</v>
      </c>
      <c r="K176" s="134" t="s">
        <v>1</v>
      </c>
      <c r="L176" s="17"/>
      <c r="M176" s="139" t="s">
        <v>1</v>
      </c>
      <c r="N176" s="140" t="s">
        <v>43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172</v>
      </c>
      <c r="AT176" s="143" t="s">
        <v>167</v>
      </c>
      <c r="AU176" s="143" t="s">
        <v>88</v>
      </c>
      <c r="AY176" s="2" t="s">
        <v>165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2" t="s">
        <v>86</v>
      </c>
      <c r="BK176" s="144">
        <f>ROUND(I176*H176,2)</f>
        <v>0</v>
      </c>
      <c r="BL176" s="2" t="s">
        <v>172</v>
      </c>
      <c r="BM176" s="143" t="s">
        <v>2546</v>
      </c>
    </row>
    <row r="177" spans="2:65" s="16" customFormat="1" ht="16.5" customHeight="1">
      <c r="B177" s="17"/>
      <c r="C177" s="132" t="s">
        <v>470</v>
      </c>
      <c r="D177" s="132" t="s">
        <v>167</v>
      </c>
      <c r="E177" s="133" t="s">
        <v>2547</v>
      </c>
      <c r="F177" s="134" t="s">
        <v>1572</v>
      </c>
      <c r="G177" s="135" t="s">
        <v>203</v>
      </c>
      <c r="H177" s="136">
        <v>1</v>
      </c>
      <c r="I177" s="137"/>
      <c r="J177" s="138">
        <f>ROUND(I177*H177,2)</f>
        <v>0</v>
      </c>
      <c r="K177" s="134" t="s">
        <v>1</v>
      </c>
      <c r="L177" s="17"/>
      <c r="M177" s="139" t="s">
        <v>1</v>
      </c>
      <c r="N177" s="140" t="s">
        <v>43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172</v>
      </c>
      <c r="AT177" s="143" t="s">
        <v>167</v>
      </c>
      <c r="AU177" s="143" t="s">
        <v>88</v>
      </c>
      <c r="AY177" s="2" t="s">
        <v>165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2" t="s">
        <v>86</v>
      </c>
      <c r="BK177" s="144">
        <f>ROUND(I177*H177,2)</f>
        <v>0</v>
      </c>
      <c r="BL177" s="2" t="s">
        <v>172</v>
      </c>
      <c r="BM177" s="143" t="s">
        <v>2548</v>
      </c>
    </row>
    <row r="178" spans="2:65" s="16" customFormat="1" ht="16.5" customHeight="1">
      <c r="B178" s="17"/>
      <c r="C178" s="132" t="s">
        <v>476</v>
      </c>
      <c r="D178" s="132" t="s">
        <v>167</v>
      </c>
      <c r="E178" s="133" t="s">
        <v>2549</v>
      </c>
      <c r="F178" s="134" t="s">
        <v>1574</v>
      </c>
      <c r="G178" s="135" t="s">
        <v>203</v>
      </c>
      <c r="H178" s="136">
        <v>1</v>
      </c>
      <c r="I178" s="137"/>
      <c r="J178" s="138">
        <f>ROUND(I178*H178,2)</f>
        <v>0</v>
      </c>
      <c r="K178" s="134" t="s">
        <v>1</v>
      </c>
      <c r="L178" s="17"/>
      <c r="M178" s="139" t="s">
        <v>1</v>
      </c>
      <c r="N178" s="140" t="s">
        <v>43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172</v>
      </c>
      <c r="AT178" s="143" t="s">
        <v>167</v>
      </c>
      <c r="AU178" s="143" t="s">
        <v>88</v>
      </c>
      <c r="AY178" s="2" t="s">
        <v>165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2" t="s">
        <v>86</v>
      </c>
      <c r="BK178" s="144">
        <f>ROUND(I178*H178,2)</f>
        <v>0</v>
      </c>
      <c r="BL178" s="2" t="s">
        <v>172</v>
      </c>
      <c r="BM178" s="143" t="s">
        <v>2550</v>
      </c>
    </row>
    <row r="179" spans="2:65" s="16" customFormat="1" ht="16.5" customHeight="1">
      <c r="B179" s="17"/>
      <c r="C179" s="132" t="s">
        <v>482</v>
      </c>
      <c r="D179" s="132" t="s">
        <v>167</v>
      </c>
      <c r="E179" s="133" t="s">
        <v>2551</v>
      </c>
      <c r="F179" s="134" t="s">
        <v>2552</v>
      </c>
      <c r="G179" s="135" t="s">
        <v>203</v>
      </c>
      <c r="H179" s="136">
        <v>1</v>
      </c>
      <c r="I179" s="137"/>
      <c r="J179" s="138">
        <f>ROUND(I179*H179,2)</f>
        <v>0</v>
      </c>
      <c r="K179" s="134" t="s">
        <v>1</v>
      </c>
      <c r="L179" s="17"/>
      <c r="M179" s="193" t="s">
        <v>1</v>
      </c>
      <c r="N179" s="194" t="s">
        <v>43</v>
      </c>
      <c r="O179" s="190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43" t="s">
        <v>172</v>
      </c>
      <c r="AT179" s="143" t="s">
        <v>167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172</v>
      </c>
      <c r="BM179" s="143" t="s">
        <v>2553</v>
      </c>
    </row>
    <row r="180" spans="2:65" s="16" customFormat="1" ht="6.95" customHeight="1"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17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4" r:id="rId1"/>
    <hyperlink ref="F129" r:id="rId2"/>
    <hyperlink ref="F134" r:id="rId3"/>
    <hyperlink ref="F145" r:id="rId4"/>
    <hyperlink ref="F149" r:id="rId5"/>
    <hyperlink ref="F151" r:id="rId6"/>
    <hyperlink ref="F155" r:id="rId7"/>
    <hyperlink ref="F159" r:id="rId8"/>
    <hyperlink ref="F161" r:id="rId9"/>
    <hyperlink ref="F163" r:id="rId10"/>
    <hyperlink ref="F166" r:id="rId11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53"/>
  <sheetViews>
    <sheetView topLeftCell="A193" workbookViewId="0">
      <selection activeCell="C129" sqref="C129:C252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119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2554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ROUND(J126,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ROUND((SUM(BE126:BE252)),  2)</f>
        <v>0</v>
      </c>
      <c r="I33" s="88">
        <v>0.21</v>
      </c>
      <c r="J33" s="73">
        <f>ROUND(((SUM(BE126:BE252))*I33),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ROUND((SUM(BF126:BF252)),  2)</f>
        <v>0</v>
      </c>
      <c r="I34" s="88">
        <v>0.15</v>
      </c>
      <c r="J34" s="73">
        <f>ROUND(((SUM(BF126:BF252))*I34),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ROUND((SUM(BG126:BG252)),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ROUND((SUM(BH126:BH252)),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ROUND((SUM(BI126:BI252)),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SO.07 - Zpevněné plochy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J126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J127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J128</f>
        <v>0</v>
      </c>
      <c r="L98" s="106"/>
    </row>
    <row r="99" spans="2:12" s="70" customFormat="1" ht="19.899999999999999" customHeight="1">
      <c r="B99" s="106"/>
      <c r="D99" s="107" t="s">
        <v>2391</v>
      </c>
      <c r="E99" s="108"/>
      <c r="F99" s="108"/>
      <c r="G99" s="108"/>
      <c r="H99" s="108"/>
      <c r="I99" s="108"/>
      <c r="J99" s="109">
        <f>J135</f>
        <v>0</v>
      </c>
      <c r="L99" s="106"/>
    </row>
    <row r="100" spans="2:12" s="70" customFormat="1" ht="19.899999999999999" customHeight="1">
      <c r="B100" s="106"/>
      <c r="D100" s="107" t="s">
        <v>324</v>
      </c>
      <c r="E100" s="108"/>
      <c r="F100" s="108"/>
      <c r="G100" s="108"/>
      <c r="H100" s="108"/>
      <c r="I100" s="108"/>
      <c r="J100" s="109">
        <f>J142</f>
        <v>0</v>
      </c>
      <c r="L100" s="106"/>
    </row>
    <row r="101" spans="2:12" s="70" customFormat="1" ht="19.899999999999999" customHeight="1">
      <c r="B101" s="106"/>
      <c r="D101" s="107" t="s">
        <v>1756</v>
      </c>
      <c r="E101" s="108"/>
      <c r="F101" s="108"/>
      <c r="G101" s="108"/>
      <c r="H101" s="108"/>
      <c r="I101" s="108"/>
      <c r="J101" s="109">
        <f>J172</f>
        <v>0</v>
      </c>
      <c r="L101" s="106"/>
    </row>
    <row r="102" spans="2:12" s="70" customFormat="1" ht="19.899999999999999" customHeight="1">
      <c r="B102" s="106"/>
      <c r="D102" s="107" t="s">
        <v>1757</v>
      </c>
      <c r="E102" s="108"/>
      <c r="F102" s="108"/>
      <c r="G102" s="108"/>
      <c r="H102" s="108"/>
      <c r="I102" s="108"/>
      <c r="J102" s="109">
        <f>J174</f>
        <v>0</v>
      </c>
      <c r="L102" s="106"/>
    </row>
    <row r="103" spans="2:12" s="70" customFormat="1" ht="19.899999999999999" customHeight="1">
      <c r="B103" s="106"/>
      <c r="D103" s="107" t="s">
        <v>330</v>
      </c>
      <c r="E103" s="108"/>
      <c r="F103" s="108"/>
      <c r="G103" s="108"/>
      <c r="H103" s="108"/>
      <c r="I103" s="108"/>
      <c r="J103" s="109">
        <f>J225</f>
        <v>0</v>
      </c>
      <c r="L103" s="106"/>
    </row>
    <row r="104" spans="2:12" s="70" customFormat="1" ht="19.899999999999999" customHeight="1">
      <c r="B104" s="106"/>
      <c r="D104" s="107" t="s">
        <v>331</v>
      </c>
      <c r="E104" s="108"/>
      <c r="F104" s="108"/>
      <c r="G104" s="108"/>
      <c r="H104" s="108"/>
      <c r="I104" s="108"/>
      <c r="J104" s="109">
        <f>J244</f>
        <v>0</v>
      </c>
      <c r="L104" s="106"/>
    </row>
    <row r="105" spans="2:12" s="101" customFormat="1" ht="24.95" customHeight="1">
      <c r="B105" s="102"/>
      <c r="D105" s="103" t="s">
        <v>332</v>
      </c>
      <c r="E105" s="104"/>
      <c r="F105" s="104"/>
      <c r="G105" s="104"/>
      <c r="H105" s="104"/>
      <c r="I105" s="104"/>
      <c r="J105" s="105">
        <f>J247</f>
        <v>0</v>
      </c>
      <c r="L105" s="102"/>
    </row>
    <row r="106" spans="2:12" s="70" customFormat="1" ht="19.899999999999999" customHeight="1">
      <c r="B106" s="106"/>
      <c r="D106" s="107" t="s">
        <v>333</v>
      </c>
      <c r="E106" s="108"/>
      <c r="F106" s="108"/>
      <c r="G106" s="108"/>
      <c r="H106" s="108"/>
      <c r="I106" s="108"/>
      <c r="J106" s="109">
        <f>J248</f>
        <v>0</v>
      </c>
      <c r="L106" s="106"/>
    </row>
    <row r="107" spans="2:12" s="16" customFormat="1" ht="21.75" customHeight="1">
      <c r="B107" s="17"/>
      <c r="L107" s="17"/>
    </row>
    <row r="108" spans="2:12" s="16" customFormat="1" ht="6.9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17"/>
    </row>
    <row r="112" spans="2:12" s="16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3" spans="2:63" s="16" customFormat="1" ht="24.95" customHeight="1">
      <c r="B113" s="17"/>
      <c r="C113" s="6" t="s">
        <v>150</v>
      </c>
      <c r="L113" s="17"/>
    </row>
    <row r="114" spans="2:63" s="16" customFormat="1" ht="6.95" customHeight="1">
      <c r="B114" s="17"/>
      <c r="L114" s="17"/>
    </row>
    <row r="115" spans="2:63" s="16" customFormat="1" ht="12" customHeight="1">
      <c r="B115" s="17"/>
      <c r="C115" s="11" t="s">
        <v>16</v>
      </c>
      <c r="L115" s="17"/>
    </row>
    <row r="116" spans="2:63" s="16" customFormat="1" ht="16.5" customHeight="1">
      <c r="B116" s="17"/>
      <c r="E116" s="267" t="str">
        <f>E7</f>
        <v>ČOV Nebužely - rekonstrukce</v>
      </c>
      <c r="F116" s="268"/>
      <c r="G116" s="268"/>
      <c r="H116" s="268"/>
      <c r="L116" s="17"/>
    </row>
    <row r="117" spans="2:63" s="16" customFormat="1" ht="12" customHeight="1">
      <c r="B117" s="17"/>
      <c r="C117" s="11" t="s">
        <v>133</v>
      </c>
      <c r="L117" s="17"/>
    </row>
    <row r="118" spans="2:63" s="16" customFormat="1" ht="16.5" customHeight="1">
      <c r="B118" s="17"/>
      <c r="E118" s="239" t="str">
        <f>E9</f>
        <v>SO.07 - Zpevněné plochy</v>
      </c>
      <c r="F118" s="266"/>
      <c r="G118" s="266"/>
      <c r="H118" s="266"/>
      <c r="L118" s="17"/>
    </row>
    <row r="119" spans="2:63" s="16" customFormat="1" ht="6.95" customHeight="1">
      <c r="B119" s="17"/>
      <c r="L119" s="17"/>
    </row>
    <row r="120" spans="2:63" s="16" customFormat="1" ht="12" customHeight="1">
      <c r="B120" s="17"/>
      <c r="C120" s="11" t="s">
        <v>20</v>
      </c>
      <c r="F120" s="12" t="str">
        <f>F12</f>
        <v>Obec Nebužely</v>
      </c>
      <c r="I120" s="11" t="s">
        <v>22</v>
      </c>
      <c r="J120" s="81" t="str">
        <f>IF(J12="","",J12)</f>
        <v>31. 3. 2022</v>
      </c>
      <c r="L120" s="17"/>
    </row>
    <row r="121" spans="2:63" s="16" customFormat="1" ht="6.95" customHeight="1">
      <c r="B121" s="17"/>
      <c r="L121" s="17"/>
    </row>
    <row r="122" spans="2:63" s="16" customFormat="1" ht="15.2" customHeight="1">
      <c r="B122" s="17"/>
      <c r="C122" s="11" t="s">
        <v>24</v>
      </c>
      <c r="F122" s="12" t="str">
        <f>E15</f>
        <v>Vodárny Kladno – Mělník, a.s.</v>
      </c>
      <c r="I122" s="11" t="s">
        <v>31</v>
      </c>
      <c r="J122" s="97" t="str">
        <f>E21</f>
        <v>SERVIS ISA s.r.o.</v>
      </c>
      <c r="L122" s="17"/>
    </row>
    <row r="123" spans="2:63" s="16" customFormat="1" ht="15.2" customHeight="1">
      <c r="B123" s="17"/>
      <c r="C123" s="11" t="s">
        <v>29</v>
      </c>
      <c r="F123" s="12" t="str">
        <f>IF(E18="","",E18)</f>
        <v>Vyplň údaj</v>
      </c>
      <c r="I123" s="11" t="s">
        <v>35</v>
      </c>
      <c r="J123" s="97" t="str">
        <f>E24</f>
        <v xml:space="preserve"> </v>
      </c>
      <c r="L123" s="17"/>
    </row>
    <row r="124" spans="2:63" s="16" customFormat="1" ht="10.35" customHeight="1">
      <c r="B124" s="17"/>
      <c r="L124" s="17"/>
    </row>
    <row r="125" spans="2:63" s="110" customFormat="1" ht="29.25" customHeight="1">
      <c r="B125" s="111"/>
      <c r="C125" s="112" t="s">
        <v>151</v>
      </c>
      <c r="D125" s="113" t="s">
        <v>63</v>
      </c>
      <c r="E125" s="113" t="s">
        <v>59</v>
      </c>
      <c r="F125" s="113" t="s">
        <v>60</v>
      </c>
      <c r="G125" s="113" t="s">
        <v>152</v>
      </c>
      <c r="H125" s="113" t="s">
        <v>153</v>
      </c>
      <c r="I125" s="113" t="s">
        <v>154</v>
      </c>
      <c r="J125" s="113" t="s">
        <v>137</v>
      </c>
      <c r="K125" s="114" t="s">
        <v>155</v>
      </c>
      <c r="L125" s="111"/>
      <c r="M125" s="44" t="s">
        <v>1</v>
      </c>
      <c r="N125" s="45" t="s">
        <v>42</v>
      </c>
      <c r="O125" s="45" t="s">
        <v>156</v>
      </c>
      <c r="P125" s="45" t="s">
        <v>157</v>
      </c>
      <c r="Q125" s="45" t="s">
        <v>158</v>
      </c>
      <c r="R125" s="45" t="s">
        <v>159</v>
      </c>
      <c r="S125" s="45" t="s">
        <v>160</v>
      </c>
      <c r="T125" s="46" t="s">
        <v>161</v>
      </c>
    </row>
    <row r="126" spans="2:63" s="16" customFormat="1" ht="22.9" customHeight="1">
      <c r="B126" s="17"/>
      <c r="C126" s="50" t="s">
        <v>162</v>
      </c>
      <c r="J126" s="115">
        <f>BK126</f>
        <v>0</v>
      </c>
      <c r="L126" s="17"/>
      <c r="M126" s="47"/>
      <c r="N126" s="39"/>
      <c r="O126" s="39"/>
      <c r="P126" s="116">
        <f>P127+P247</f>
        <v>0</v>
      </c>
      <c r="Q126" s="39"/>
      <c r="R126" s="116">
        <f>R127+R247</f>
        <v>532.41390532000003</v>
      </c>
      <c r="S126" s="39"/>
      <c r="T126" s="117">
        <f>T127+T247</f>
        <v>0</v>
      </c>
      <c r="AT126" s="2" t="s">
        <v>77</v>
      </c>
      <c r="AU126" s="2" t="s">
        <v>139</v>
      </c>
      <c r="BK126" s="118">
        <f>BK127+BK247</f>
        <v>0</v>
      </c>
    </row>
    <row r="127" spans="2:63" s="119" customFormat="1" ht="25.9" customHeight="1">
      <c r="B127" s="120"/>
      <c r="D127" s="121" t="s">
        <v>77</v>
      </c>
      <c r="E127" s="122" t="s">
        <v>163</v>
      </c>
      <c r="F127" s="122" t="s">
        <v>164</v>
      </c>
      <c r="I127" s="123"/>
      <c r="J127" s="124">
        <f>BK127</f>
        <v>0</v>
      </c>
      <c r="L127" s="120"/>
      <c r="M127" s="125"/>
      <c r="P127" s="126">
        <f>P128+P135+P142+P172+P174+P225+P244</f>
        <v>0</v>
      </c>
      <c r="R127" s="126">
        <f>R128+R135+R142+R172+R174+R225+R244</f>
        <v>532.38305632000004</v>
      </c>
      <c r="T127" s="127">
        <f>T128+T135+T142+T172+T174+T225+T244</f>
        <v>0</v>
      </c>
      <c r="AR127" s="121" t="s">
        <v>86</v>
      </c>
      <c r="AT127" s="128" t="s">
        <v>77</v>
      </c>
      <c r="AU127" s="128" t="s">
        <v>78</v>
      </c>
      <c r="AY127" s="121" t="s">
        <v>165</v>
      </c>
      <c r="BK127" s="129">
        <f>BK128+BK135+BK142+BK172+BK174+BK225+BK244</f>
        <v>0</v>
      </c>
    </row>
    <row r="128" spans="2:63" s="119" customFormat="1" ht="22.9" customHeight="1">
      <c r="B128" s="120"/>
      <c r="D128" s="121" t="s">
        <v>77</v>
      </c>
      <c r="E128" s="130" t="s">
        <v>86</v>
      </c>
      <c r="F128" s="130" t="s">
        <v>347</v>
      </c>
      <c r="I128" s="123"/>
      <c r="J128" s="131">
        <f>BK128</f>
        <v>0</v>
      </c>
      <c r="L128" s="120"/>
      <c r="M128" s="125"/>
      <c r="P128" s="126">
        <f>SUM(P129:P134)</f>
        <v>0</v>
      </c>
      <c r="R128" s="126">
        <f>SUM(R129:R134)</f>
        <v>0</v>
      </c>
      <c r="T128" s="127">
        <f>SUM(T129:T134)</f>
        <v>0</v>
      </c>
      <c r="AR128" s="121" t="s">
        <v>86</v>
      </c>
      <c r="AT128" s="128" t="s">
        <v>77</v>
      </c>
      <c r="AU128" s="128" t="s">
        <v>86</v>
      </c>
      <c r="AY128" s="121" t="s">
        <v>165</v>
      </c>
      <c r="BK128" s="129">
        <f>SUM(BK129:BK134)</f>
        <v>0</v>
      </c>
    </row>
    <row r="129" spans="2:65" s="16" customFormat="1" ht="33" customHeight="1">
      <c r="B129" s="17"/>
      <c r="C129" s="205" t="s">
        <v>86</v>
      </c>
      <c r="D129" s="132" t="s">
        <v>167</v>
      </c>
      <c r="E129" s="133" t="s">
        <v>2555</v>
      </c>
      <c r="F129" s="134" t="s">
        <v>2556</v>
      </c>
      <c r="G129" s="135" t="s">
        <v>170</v>
      </c>
      <c r="H129" s="136">
        <v>9.0399999999999991</v>
      </c>
      <c r="I129" s="137"/>
      <c r="J129" s="138">
        <f>ROUND(I129*H129,2)</f>
        <v>0</v>
      </c>
      <c r="K129" s="134" t="s">
        <v>171</v>
      </c>
      <c r="L129" s="17"/>
      <c r="M129" s="139" t="s">
        <v>1</v>
      </c>
      <c r="N129" s="140" t="s">
        <v>43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172</v>
      </c>
      <c r="AT129" s="143" t="s">
        <v>167</v>
      </c>
      <c r="AU129" s="143" t="s">
        <v>88</v>
      </c>
      <c r="AY129" s="2" t="s">
        <v>165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2" t="s">
        <v>86</v>
      </c>
      <c r="BK129" s="144">
        <f>ROUND(I129*H129,2)</f>
        <v>0</v>
      </c>
      <c r="BL129" s="2" t="s">
        <v>172</v>
      </c>
      <c r="BM129" s="143" t="s">
        <v>2557</v>
      </c>
    </row>
    <row r="130" spans="2:65" s="16" customFormat="1">
      <c r="B130" s="17"/>
      <c r="C130" s="206"/>
      <c r="D130" s="145" t="s">
        <v>174</v>
      </c>
      <c r="F130" s="146" t="s">
        <v>2558</v>
      </c>
      <c r="I130" s="147"/>
      <c r="L130" s="17"/>
      <c r="M130" s="148"/>
      <c r="T130" s="41"/>
      <c r="AT130" s="2" t="s">
        <v>174</v>
      </c>
      <c r="AU130" s="2" t="s">
        <v>88</v>
      </c>
    </row>
    <row r="131" spans="2:65" s="157" customFormat="1" ht="22.5">
      <c r="B131" s="158"/>
      <c r="C131" s="208"/>
      <c r="D131" s="151" t="s">
        <v>176</v>
      </c>
      <c r="E131" s="159" t="s">
        <v>1</v>
      </c>
      <c r="F131" s="160" t="s">
        <v>2559</v>
      </c>
      <c r="H131" s="161">
        <v>9.0399999999999991</v>
      </c>
      <c r="I131" s="162"/>
      <c r="L131" s="158"/>
      <c r="M131" s="163"/>
      <c r="T131" s="164"/>
      <c r="AT131" s="159" t="s">
        <v>176</v>
      </c>
      <c r="AU131" s="159" t="s">
        <v>88</v>
      </c>
      <c r="AV131" s="157" t="s">
        <v>88</v>
      </c>
      <c r="AW131" s="157" t="s">
        <v>34</v>
      </c>
      <c r="AX131" s="157" t="s">
        <v>86</v>
      </c>
      <c r="AY131" s="159" t="s">
        <v>165</v>
      </c>
    </row>
    <row r="132" spans="2:65" s="16" customFormat="1" ht="24.2" customHeight="1">
      <c r="B132" s="17"/>
      <c r="C132" s="205" t="s">
        <v>88</v>
      </c>
      <c r="D132" s="132" t="s">
        <v>167</v>
      </c>
      <c r="E132" s="133" t="s">
        <v>2560</v>
      </c>
      <c r="F132" s="134" t="s">
        <v>2561</v>
      </c>
      <c r="G132" s="135" t="s">
        <v>170</v>
      </c>
      <c r="H132" s="136">
        <v>9.0399999999999991</v>
      </c>
      <c r="I132" s="137"/>
      <c r="J132" s="138">
        <f>ROUND(I132*H132,2)</f>
        <v>0</v>
      </c>
      <c r="K132" s="134" t="s">
        <v>171</v>
      </c>
      <c r="L132" s="17"/>
      <c r="M132" s="139" t="s">
        <v>1</v>
      </c>
      <c r="N132" s="140" t="s">
        <v>43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172</v>
      </c>
      <c r="AT132" s="143" t="s">
        <v>167</v>
      </c>
      <c r="AU132" s="143" t="s">
        <v>88</v>
      </c>
      <c r="AY132" s="2" t="s">
        <v>165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2" t="s">
        <v>86</v>
      </c>
      <c r="BK132" s="144">
        <f>ROUND(I132*H132,2)</f>
        <v>0</v>
      </c>
      <c r="BL132" s="2" t="s">
        <v>172</v>
      </c>
      <c r="BM132" s="143" t="s">
        <v>2562</v>
      </c>
    </row>
    <row r="133" spans="2:65" s="16" customFormat="1">
      <c r="B133" s="17"/>
      <c r="C133" s="206"/>
      <c r="D133" s="145" t="s">
        <v>174</v>
      </c>
      <c r="F133" s="146" t="s">
        <v>2563</v>
      </c>
      <c r="I133" s="147"/>
      <c r="L133" s="17"/>
      <c r="M133" s="148"/>
      <c r="T133" s="41"/>
      <c r="AT133" s="2" t="s">
        <v>174</v>
      </c>
      <c r="AU133" s="2" t="s">
        <v>88</v>
      </c>
    </row>
    <row r="134" spans="2:65" s="157" customFormat="1" ht="11.25">
      <c r="B134" s="158"/>
      <c r="C134" s="208"/>
      <c r="D134" s="151" t="s">
        <v>176</v>
      </c>
      <c r="E134" s="159" t="s">
        <v>1</v>
      </c>
      <c r="F134" s="160" t="s">
        <v>2564</v>
      </c>
      <c r="H134" s="161">
        <v>9.0399999999999991</v>
      </c>
      <c r="I134" s="162"/>
      <c r="L134" s="158"/>
      <c r="M134" s="163"/>
      <c r="T134" s="164"/>
      <c r="AT134" s="159" t="s">
        <v>176</v>
      </c>
      <c r="AU134" s="159" t="s">
        <v>88</v>
      </c>
      <c r="AV134" s="157" t="s">
        <v>88</v>
      </c>
      <c r="AW134" s="157" t="s">
        <v>34</v>
      </c>
      <c r="AX134" s="157" t="s">
        <v>86</v>
      </c>
      <c r="AY134" s="159" t="s">
        <v>165</v>
      </c>
    </row>
    <row r="135" spans="2:65" s="119" customFormat="1" ht="22.9" customHeight="1">
      <c r="B135" s="120"/>
      <c r="C135" s="210"/>
      <c r="D135" s="121" t="s">
        <v>77</v>
      </c>
      <c r="E135" s="130" t="s">
        <v>2407</v>
      </c>
      <c r="F135" s="130" t="s">
        <v>2408</v>
      </c>
      <c r="I135" s="123"/>
      <c r="J135" s="131">
        <f>BK135</f>
        <v>0</v>
      </c>
      <c r="L135" s="120"/>
      <c r="M135" s="125"/>
      <c r="P135" s="126">
        <f>SUM(P136:P141)</f>
        <v>0</v>
      </c>
      <c r="R135" s="126">
        <f>SUM(R136:R141)</f>
        <v>0</v>
      </c>
      <c r="T135" s="127">
        <f>SUM(T136:T141)</f>
        <v>0</v>
      </c>
      <c r="AR135" s="121" t="s">
        <v>86</v>
      </c>
      <c r="AT135" s="128" t="s">
        <v>77</v>
      </c>
      <c r="AU135" s="128" t="s">
        <v>86</v>
      </c>
      <c r="AY135" s="121" t="s">
        <v>165</v>
      </c>
      <c r="BK135" s="129">
        <f>SUM(BK136:BK141)</f>
        <v>0</v>
      </c>
    </row>
    <row r="136" spans="2:65" s="16" customFormat="1" ht="24.2" customHeight="1">
      <c r="B136" s="17"/>
      <c r="C136" s="205" t="s">
        <v>184</v>
      </c>
      <c r="D136" s="132" t="s">
        <v>167</v>
      </c>
      <c r="E136" s="133" t="s">
        <v>2409</v>
      </c>
      <c r="F136" s="134" t="s">
        <v>2410</v>
      </c>
      <c r="G136" s="135" t="s">
        <v>268</v>
      </c>
      <c r="H136" s="136">
        <v>674</v>
      </c>
      <c r="I136" s="137"/>
      <c r="J136" s="138">
        <f>ROUND(I136*H136,2)</f>
        <v>0</v>
      </c>
      <c r="K136" s="134" t="s">
        <v>171</v>
      </c>
      <c r="L136" s="17"/>
      <c r="M136" s="139" t="s">
        <v>1</v>
      </c>
      <c r="N136" s="140" t="s">
        <v>43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172</v>
      </c>
      <c r="AT136" s="143" t="s">
        <v>167</v>
      </c>
      <c r="AU136" s="143" t="s">
        <v>88</v>
      </c>
      <c r="AY136" s="2" t="s">
        <v>165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2" t="s">
        <v>86</v>
      </c>
      <c r="BK136" s="144">
        <f>ROUND(I136*H136,2)</f>
        <v>0</v>
      </c>
      <c r="BL136" s="2" t="s">
        <v>172</v>
      </c>
      <c r="BM136" s="143" t="s">
        <v>2565</v>
      </c>
    </row>
    <row r="137" spans="2:65" s="16" customFormat="1">
      <c r="B137" s="17"/>
      <c r="C137" s="206"/>
      <c r="D137" s="145" t="s">
        <v>174</v>
      </c>
      <c r="F137" s="146" t="s">
        <v>2412</v>
      </c>
      <c r="I137" s="147"/>
      <c r="L137" s="17"/>
      <c r="M137" s="148"/>
      <c r="T137" s="41"/>
      <c r="AT137" s="2" t="s">
        <v>174</v>
      </c>
      <c r="AU137" s="2" t="s">
        <v>88</v>
      </c>
    </row>
    <row r="138" spans="2:65" s="149" customFormat="1" ht="11.25">
      <c r="B138" s="150"/>
      <c r="C138" s="207"/>
      <c r="D138" s="151" t="s">
        <v>176</v>
      </c>
      <c r="E138" s="152" t="s">
        <v>1</v>
      </c>
      <c r="F138" s="153" t="s">
        <v>2413</v>
      </c>
      <c r="H138" s="152" t="s">
        <v>1</v>
      </c>
      <c r="I138" s="154"/>
      <c r="L138" s="150"/>
      <c r="M138" s="155"/>
      <c r="T138" s="156"/>
      <c r="AT138" s="152" t="s">
        <v>176</v>
      </c>
      <c r="AU138" s="152" t="s">
        <v>88</v>
      </c>
      <c r="AV138" s="149" t="s">
        <v>86</v>
      </c>
      <c r="AW138" s="149" t="s">
        <v>34</v>
      </c>
      <c r="AX138" s="149" t="s">
        <v>78</v>
      </c>
      <c r="AY138" s="152" t="s">
        <v>165</v>
      </c>
    </row>
    <row r="139" spans="2:65" s="157" customFormat="1" ht="22.5">
      <c r="B139" s="158"/>
      <c r="C139" s="208"/>
      <c r="D139" s="151" t="s">
        <v>176</v>
      </c>
      <c r="E139" s="159" t="s">
        <v>1</v>
      </c>
      <c r="F139" s="160" t="s">
        <v>2566</v>
      </c>
      <c r="H139" s="161">
        <v>474</v>
      </c>
      <c r="I139" s="162"/>
      <c r="L139" s="158"/>
      <c r="M139" s="163"/>
      <c r="T139" s="164"/>
      <c r="AT139" s="159" t="s">
        <v>176</v>
      </c>
      <c r="AU139" s="159" t="s">
        <v>88</v>
      </c>
      <c r="AV139" s="157" t="s">
        <v>88</v>
      </c>
      <c r="AW139" s="157" t="s">
        <v>34</v>
      </c>
      <c r="AX139" s="157" t="s">
        <v>78</v>
      </c>
      <c r="AY139" s="159" t="s">
        <v>165</v>
      </c>
    </row>
    <row r="140" spans="2:65" s="157" customFormat="1" ht="22.5">
      <c r="B140" s="158"/>
      <c r="C140" s="208"/>
      <c r="D140" s="151" t="s">
        <v>176</v>
      </c>
      <c r="E140" s="159" t="s">
        <v>1</v>
      </c>
      <c r="F140" s="160" t="s">
        <v>2567</v>
      </c>
      <c r="H140" s="161">
        <v>200</v>
      </c>
      <c r="I140" s="162"/>
      <c r="L140" s="158"/>
      <c r="M140" s="163"/>
      <c r="T140" s="164"/>
      <c r="AT140" s="159" t="s">
        <v>176</v>
      </c>
      <c r="AU140" s="159" t="s">
        <v>88</v>
      </c>
      <c r="AV140" s="157" t="s">
        <v>88</v>
      </c>
      <c r="AW140" s="157" t="s">
        <v>34</v>
      </c>
      <c r="AX140" s="157" t="s">
        <v>78</v>
      </c>
      <c r="AY140" s="159" t="s">
        <v>165</v>
      </c>
    </row>
    <row r="141" spans="2:65" s="165" customFormat="1" ht="11.25">
      <c r="B141" s="166"/>
      <c r="C141" s="209"/>
      <c r="D141" s="151" t="s">
        <v>176</v>
      </c>
      <c r="E141" s="167" t="s">
        <v>1</v>
      </c>
      <c r="F141" s="168" t="s">
        <v>191</v>
      </c>
      <c r="H141" s="169">
        <v>674</v>
      </c>
      <c r="I141" s="170"/>
      <c r="L141" s="166"/>
      <c r="M141" s="171"/>
      <c r="T141" s="172"/>
      <c r="AT141" s="167" t="s">
        <v>176</v>
      </c>
      <c r="AU141" s="167" t="s">
        <v>88</v>
      </c>
      <c r="AV141" s="165" t="s">
        <v>172</v>
      </c>
      <c r="AW141" s="165" t="s">
        <v>34</v>
      </c>
      <c r="AX141" s="165" t="s">
        <v>86</v>
      </c>
      <c r="AY141" s="167" t="s">
        <v>165</v>
      </c>
    </row>
    <row r="142" spans="2:65" s="119" customFormat="1" ht="22.9" customHeight="1">
      <c r="B142" s="120"/>
      <c r="C142" s="210"/>
      <c r="D142" s="121" t="s">
        <v>77</v>
      </c>
      <c r="E142" s="130" t="s">
        <v>88</v>
      </c>
      <c r="F142" s="130" t="s">
        <v>513</v>
      </c>
      <c r="I142" s="123"/>
      <c r="J142" s="131">
        <f>BK142</f>
        <v>0</v>
      </c>
      <c r="L142" s="120"/>
      <c r="M142" s="125"/>
      <c r="P142" s="126">
        <f>SUM(P143:P171)</f>
        <v>0</v>
      </c>
      <c r="R142" s="126">
        <f>SUM(R143:R171)</f>
        <v>32.593726319999995</v>
      </c>
      <c r="T142" s="127">
        <f>SUM(T143:T171)</f>
        <v>0</v>
      </c>
      <c r="AR142" s="121" t="s">
        <v>86</v>
      </c>
      <c r="AT142" s="128" t="s">
        <v>77</v>
      </c>
      <c r="AU142" s="128" t="s">
        <v>86</v>
      </c>
      <c r="AY142" s="121" t="s">
        <v>165</v>
      </c>
      <c r="BK142" s="129">
        <f>SUM(BK143:BK171)</f>
        <v>0</v>
      </c>
    </row>
    <row r="143" spans="2:65" s="16" customFormat="1" ht="24.2" customHeight="1">
      <c r="B143" s="17"/>
      <c r="C143" s="205" t="s">
        <v>172</v>
      </c>
      <c r="D143" s="132" t="s">
        <v>167</v>
      </c>
      <c r="E143" s="133" t="s">
        <v>597</v>
      </c>
      <c r="F143" s="134" t="s">
        <v>598</v>
      </c>
      <c r="G143" s="135" t="s">
        <v>170</v>
      </c>
      <c r="H143" s="136">
        <v>0.90400000000000003</v>
      </c>
      <c r="I143" s="137"/>
      <c r="J143" s="138">
        <f>ROUND(I143*H143,2)</f>
        <v>0</v>
      </c>
      <c r="K143" s="134" t="s">
        <v>171</v>
      </c>
      <c r="L143" s="17"/>
      <c r="M143" s="139" t="s">
        <v>1</v>
      </c>
      <c r="N143" s="140" t="s">
        <v>43</v>
      </c>
      <c r="P143" s="141">
        <f>O143*H143</f>
        <v>0</v>
      </c>
      <c r="Q143" s="141">
        <v>2.16</v>
      </c>
      <c r="R143" s="141">
        <f>Q143*H143</f>
        <v>1.9526400000000002</v>
      </c>
      <c r="S143" s="141">
        <v>0</v>
      </c>
      <c r="T143" s="142">
        <f>S143*H143</f>
        <v>0</v>
      </c>
      <c r="AR143" s="143" t="s">
        <v>172</v>
      </c>
      <c r="AT143" s="143" t="s">
        <v>167</v>
      </c>
      <c r="AU143" s="143" t="s">
        <v>88</v>
      </c>
      <c r="AY143" s="2" t="s">
        <v>165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2" t="s">
        <v>86</v>
      </c>
      <c r="BK143" s="144">
        <f>ROUND(I143*H143,2)</f>
        <v>0</v>
      </c>
      <c r="BL143" s="2" t="s">
        <v>172</v>
      </c>
      <c r="BM143" s="143" t="s">
        <v>2568</v>
      </c>
    </row>
    <row r="144" spans="2:65" s="16" customFormat="1">
      <c r="B144" s="17"/>
      <c r="C144" s="206"/>
      <c r="D144" s="145" t="s">
        <v>174</v>
      </c>
      <c r="F144" s="146" t="s">
        <v>600</v>
      </c>
      <c r="I144" s="147"/>
      <c r="L144" s="17"/>
      <c r="M144" s="148"/>
      <c r="T144" s="41"/>
      <c r="AT144" s="2" t="s">
        <v>174</v>
      </c>
      <c r="AU144" s="2" t="s">
        <v>88</v>
      </c>
    </row>
    <row r="145" spans="2:65" s="149" customFormat="1" ht="22.5">
      <c r="B145" s="150"/>
      <c r="C145" s="207"/>
      <c r="D145" s="151" t="s">
        <v>176</v>
      </c>
      <c r="E145" s="152" t="s">
        <v>1</v>
      </c>
      <c r="F145" s="153" t="s">
        <v>2569</v>
      </c>
      <c r="H145" s="152" t="s">
        <v>1</v>
      </c>
      <c r="I145" s="154"/>
      <c r="L145" s="150"/>
      <c r="M145" s="155"/>
      <c r="T145" s="156"/>
      <c r="AT145" s="152" t="s">
        <v>176</v>
      </c>
      <c r="AU145" s="152" t="s">
        <v>88</v>
      </c>
      <c r="AV145" s="149" t="s">
        <v>86</v>
      </c>
      <c r="AW145" s="149" t="s">
        <v>34</v>
      </c>
      <c r="AX145" s="149" t="s">
        <v>78</v>
      </c>
      <c r="AY145" s="152" t="s">
        <v>165</v>
      </c>
    </row>
    <row r="146" spans="2:65" s="157" customFormat="1" ht="11.25">
      <c r="B146" s="158"/>
      <c r="C146" s="208"/>
      <c r="D146" s="151" t="s">
        <v>176</v>
      </c>
      <c r="E146" s="159" t="s">
        <v>1</v>
      </c>
      <c r="F146" s="160" t="s">
        <v>2570</v>
      </c>
      <c r="H146" s="161">
        <v>0.90400000000000003</v>
      </c>
      <c r="I146" s="162"/>
      <c r="L146" s="158"/>
      <c r="M146" s="163"/>
      <c r="T146" s="164"/>
      <c r="AT146" s="159" t="s">
        <v>176</v>
      </c>
      <c r="AU146" s="159" t="s">
        <v>88</v>
      </c>
      <c r="AV146" s="157" t="s">
        <v>88</v>
      </c>
      <c r="AW146" s="157" t="s">
        <v>34</v>
      </c>
      <c r="AX146" s="157" t="s">
        <v>86</v>
      </c>
      <c r="AY146" s="159" t="s">
        <v>165</v>
      </c>
    </row>
    <row r="147" spans="2:65" s="16" customFormat="1" ht="24.2" customHeight="1">
      <c r="B147" s="17"/>
      <c r="C147" s="205" t="s">
        <v>200</v>
      </c>
      <c r="D147" s="132" t="s">
        <v>167</v>
      </c>
      <c r="E147" s="133" t="s">
        <v>2571</v>
      </c>
      <c r="F147" s="134" t="s">
        <v>2572</v>
      </c>
      <c r="G147" s="135" t="s">
        <v>170</v>
      </c>
      <c r="H147" s="136">
        <v>4.5199999999999996</v>
      </c>
      <c r="I147" s="137"/>
      <c r="J147" s="138">
        <f>ROUND(I147*H147,2)</f>
        <v>0</v>
      </c>
      <c r="K147" s="134" t="s">
        <v>171</v>
      </c>
      <c r="L147" s="17"/>
      <c r="M147" s="139" t="s">
        <v>1</v>
      </c>
      <c r="N147" s="140" t="s">
        <v>43</v>
      </c>
      <c r="P147" s="141">
        <f>O147*H147</f>
        <v>0</v>
      </c>
      <c r="Q147" s="141">
        <v>2.5018699999999998</v>
      </c>
      <c r="R147" s="141">
        <f>Q147*H147</f>
        <v>11.308452399999998</v>
      </c>
      <c r="S147" s="141">
        <v>0</v>
      </c>
      <c r="T147" s="142">
        <f>S147*H147</f>
        <v>0</v>
      </c>
      <c r="AR147" s="143" t="s">
        <v>172</v>
      </c>
      <c r="AT147" s="143" t="s">
        <v>167</v>
      </c>
      <c r="AU147" s="143" t="s">
        <v>88</v>
      </c>
      <c r="AY147" s="2" t="s">
        <v>165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2" t="s">
        <v>86</v>
      </c>
      <c r="BK147" s="144">
        <f>ROUND(I147*H147,2)</f>
        <v>0</v>
      </c>
      <c r="BL147" s="2" t="s">
        <v>172</v>
      </c>
      <c r="BM147" s="143" t="s">
        <v>2573</v>
      </c>
    </row>
    <row r="148" spans="2:65" s="16" customFormat="1">
      <c r="B148" s="17"/>
      <c r="C148" s="206"/>
      <c r="D148" s="145" t="s">
        <v>174</v>
      </c>
      <c r="F148" s="146" t="s">
        <v>2574</v>
      </c>
      <c r="I148" s="147"/>
      <c r="L148" s="17"/>
      <c r="M148" s="148"/>
      <c r="T148" s="41"/>
      <c r="AT148" s="2" t="s">
        <v>174</v>
      </c>
      <c r="AU148" s="2" t="s">
        <v>88</v>
      </c>
    </row>
    <row r="149" spans="2:65" s="149" customFormat="1" ht="11.25">
      <c r="B149" s="150"/>
      <c r="C149" s="207"/>
      <c r="D149" s="151" t="s">
        <v>176</v>
      </c>
      <c r="E149" s="152" t="s">
        <v>1</v>
      </c>
      <c r="F149" s="153" t="s">
        <v>2575</v>
      </c>
      <c r="H149" s="152" t="s">
        <v>1</v>
      </c>
      <c r="I149" s="154"/>
      <c r="L149" s="150"/>
      <c r="M149" s="155"/>
      <c r="T149" s="156"/>
      <c r="AT149" s="152" t="s">
        <v>176</v>
      </c>
      <c r="AU149" s="152" t="s">
        <v>88</v>
      </c>
      <c r="AV149" s="149" t="s">
        <v>86</v>
      </c>
      <c r="AW149" s="149" t="s">
        <v>34</v>
      </c>
      <c r="AX149" s="149" t="s">
        <v>78</v>
      </c>
      <c r="AY149" s="152" t="s">
        <v>165</v>
      </c>
    </row>
    <row r="150" spans="2:65" s="157" customFormat="1" ht="11.25">
      <c r="B150" s="158"/>
      <c r="C150" s="208"/>
      <c r="D150" s="151" t="s">
        <v>176</v>
      </c>
      <c r="E150" s="159" t="s">
        <v>1</v>
      </c>
      <c r="F150" s="160" t="s">
        <v>2576</v>
      </c>
      <c r="H150" s="161">
        <v>4.5199999999999996</v>
      </c>
      <c r="I150" s="162"/>
      <c r="L150" s="158"/>
      <c r="M150" s="163"/>
      <c r="T150" s="164"/>
      <c r="AT150" s="159" t="s">
        <v>176</v>
      </c>
      <c r="AU150" s="159" t="s">
        <v>88</v>
      </c>
      <c r="AV150" s="157" t="s">
        <v>88</v>
      </c>
      <c r="AW150" s="157" t="s">
        <v>34</v>
      </c>
      <c r="AX150" s="157" t="s">
        <v>86</v>
      </c>
      <c r="AY150" s="159" t="s">
        <v>165</v>
      </c>
    </row>
    <row r="151" spans="2:65" s="16" customFormat="1" ht="16.5" customHeight="1">
      <c r="B151" s="17"/>
      <c r="C151" s="205" t="s">
        <v>208</v>
      </c>
      <c r="D151" s="132" t="s">
        <v>167</v>
      </c>
      <c r="E151" s="133" t="s">
        <v>611</v>
      </c>
      <c r="F151" s="134" t="s">
        <v>612</v>
      </c>
      <c r="G151" s="135" t="s">
        <v>268</v>
      </c>
      <c r="H151" s="136">
        <v>22.6</v>
      </c>
      <c r="I151" s="137"/>
      <c r="J151" s="138">
        <f>ROUND(I151*H151,2)</f>
        <v>0</v>
      </c>
      <c r="K151" s="134" t="s">
        <v>171</v>
      </c>
      <c r="L151" s="17"/>
      <c r="M151" s="139" t="s">
        <v>1</v>
      </c>
      <c r="N151" s="140" t="s">
        <v>43</v>
      </c>
      <c r="P151" s="141">
        <f>O151*H151</f>
        <v>0</v>
      </c>
      <c r="Q151" s="141">
        <v>2.6900000000000001E-3</v>
      </c>
      <c r="R151" s="141">
        <f>Q151*H151</f>
        <v>6.0794000000000008E-2</v>
      </c>
      <c r="S151" s="141">
        <v>0</v>
      </c>
      <c r="T151" s="142">
        <f>S151*H151</f>
        <v>0</v>
      </c>
      <c r="AR151" s="143" t="s">
        <v>172</v>
      </c>
      <c r="AT151" s="143" t="s">
        <v>167</v>
      </c>
      <c r="AU151" s="143" t="s">
        <v>88</v>
      </c>
      <c r="AY151" s="2" t="s">
        <v>165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2" t="s">
        <v>86</v>
      </c>
      <c r="BK151" s="144">
        <f>ROUND(I151*H151,2)</f>
        <v>0</v>
      </c>
      <c r="BL151" s="2" t="s">
        <v>172</v>
      </c>
      <c r="BM151" s="143" t="s">
        <v>2577</v>
      </c>
    </row>
    <row r="152" spans="2:65" s="16" customFormat="1">
      <c r="B152" s="17"/>
      <c r="C152" s="206"/>
      <c r="D152" s="145" t="s">
        <v>174</v>
      </c>
      <c r="F152" s="146" t="s">
        <v>614</v>
      </c>
      <c r="I152" s="147"/>
      <c r="L152" s="17"/>
      <c r="M152" s="148"/>
      <c r="T152" s="41"/>
      <c r="AT152" s="2" t="s">
        <v>174</v>
      </c>
      <c r="AU152" s="2" t="s">
        <v>88</v>
      </c>
    </row>
    <row r="153" spans="2:65" s="149" customFormat="1" ht="11.25">
      <c r="B153" s="150"/>
      <c r="C153" s="207"/>
      <c r="D153" s="151" t="s">
        <v>176</v>
      </c>
      <c r="E153" s="152" t="s">
        <v>1</v>
      </c>
      <c r="F153" s="153" t="s">
        <v>2575</v>
      </c>
      <c r="H153" s="152" t="s">
        <v>1</v>
      </c>
      <c r="I153" s="154"/>
      <c r="L153" s="150"/>
      <c r="M153" s="155"/>
      <c r="T153" s="156"/>
      <c r="AT153" s="152" t="s">
        <v>176</v>
      </c>
      <c r="AU153" s="152" t="s">
        <v>88</v>
      </c>
      <c r="AV153" s="149" t="s">
        <v>86</v>
      </c>
      <c r="AW153" s="149" t="s">
        <v>34</v>
      </c>
      <c r="AX153" s="149" t="s">
        <v>78</v>
      </c>
      <c r="AY153" s="152" t="s">
        <v>165</v>
      </c>
    </row>
    <row r="154" spans="2:65" s="157" customFormat="1" ht="11.25">
      <c r="B154" s="158"/>
      <c r="C154" s="208"/>
      <c r="D154" s="151" t="s">
        <v>176</v>
      </c>
      <c r="E154" s="159" t="s">
        <v>1</v>
      </c>
      <c r="F154" s="160" t="s">
        <v>2578</v>
      </c>
      <c r="H154" s="161">
        <v>22.6</v>
      </c>
      <c r="I154" s="162"/>
      <c r="L154" s="158"/>
      <c r="M154" s="163"/>
      <c r="T154" s="164"/>
      <c r="AT154" s="159" t="s">
        <v>176</v>
      </c>
      <c r="AU154" s="159" t="s">
        <v>88</v>
      </c>
      <c r="AV154" s="157" t="s">
        <v>88</v>
      </c>
      <c r="AW154" s="157" t="s">
        <v>34</v>
      </c>
      <c r="AX154" s="157" t="s">
        <v>86</v>
      </c>
      <c r="AY154" s="159" t="s">
        <v>165</v>
      </c>
    </row>
    <row r="155" spans="2:65" s="16" customFormat="1" ht="16.5" customHeight="1">
      <c r="B155" s="17"/>
      <c r="C155" s="205" t="s">
        <v>214</v>
      </c>
      <c r="D155" s="132" t="s">
        <v>167</v>
      </c>
      <c r="E155" s="133" t="s">
        <v>617</v>
      </c>
      <c r="F155" s="134" t="s">
        <v>618</v>
      </c>
      <c r="G155" s="135" t="s">
        <v>268</v>
      </c>
      <c r="H155" s="136">
        <v>22.6</v>
      </c>
      <c r="I155" s="137"/>
      <c r="J155" s="138">
        <f>ROUND(I155*H155,2)</f>
        <v>0</v>
      </c>
      <c r="K155" s="134" t="s">
        <v>171</v>
      </c>
      <c r="L155" s="17"/>
      <c r="M155" s="139" t="s">
        <v>1</v>
      </c>
      <c r="N155" s="140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172</v>
      </c>
      <c r="AT155" s="143" t="s">
        <v>167</v>
      </c>
      <c r="AU155" s="143" t="s">
        <v>88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2579</v>
      </c>
    </row>
    <row r="156" spans="2:65" s="16" customFormat="1">
      <c r="B156" s="17"/>
      <c r="C156" s="206"/>
      <c r="D156" s="145" t="s">
        <v>174</v>
      </c>
      <c r="F156" s="146" t="s">
        <v>620</v>
      </c>
      <c r="I156" s="147"/>
      <c r="L156" s="17"/>
      <c r="M156" s="148"/>
      <c r="T156" s="41"/>
      <c r="AT156" s="2" t="s">
        <v>174</v>
      </c>
      <c r="AU156" s="2" t="s">
        <v>88</v>
      </c>
    </row>
    <row r="157" spans="2:65" s="16" customFormat="1" ht="21.75" customHeight="1">
      <c r="B157" s="17"/>
      <c r="C157" s="205" t="s">
        <v>220</v>
      </c>
      <c r="D157" s="132" t="s">
        <v>167</v>
      </c>
      <c r="E157" s="133" t="s">
        <v>2580</v>
      </c>
      <c r="F157" s="134" t="s">
        <v>2581</v>
      </c>
      <c r="G157" s="135" t="s">
        <v>278</v>
      </c>
      <c r="H157" s="136">
        <v>0.76800000000000002</v>
      </c>
      <c r="I157" s="137"/>
      <c r="J157" s="138">
        <f>ROUND(I157*H157,2)</f>
        <v>0</v>
      </c>
      <c r="K157" s="134" t="s">
        <v>171</v>
      </c>
      <c r="L157" s="17"/>
      <c r="M157" s="139" t="s">
        <v>1</v>
      </c>
      <c r="N157" s="140" t="s">
        <v>43</v>
      </c>
      <c r="P157" s="141">
        <f>O157*H157</f>
        <v>0</v>
      </c>
      <c r="Q157" s="141">
        <v>1.0606199999999999</v>
      </c>
      <c r="R157" s="141">
        <f>Q157*H157</f>
        <v>0.81455615999999997</v>
      </c>
      <c r="S157" s="141">
        <v>0</v>
      </c>
      <c r="T157" s="142">
        <f>S157*H157</f>
        <v>0</v>
      </c>
      <c r="AR157" s="143" t="s">
        <v>172</v>
      </c>
      <c r="AT157" s="143" t="s">
        <v>167</v>
      </c>
      <c r="AU157" s="143" t="s">
        <v>88</v>
      </c>
      <c r="AY157" s="2" t="s">
        <v>165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2" t="s">
        <v>86</v>
      </c>
      <c r="BK157" s="144">
        <f>ROUND(I157*H157,2)</f>
        <v>0</v>
      </c>
      <c r="BL157" s="2" t="s">
        <v>172</v>
      </c>
      <c r="BM157" s="143" t="s">
        <v>2582</v>
      </c>
    </row>
    <row r="158" spans="2:65" s="16" customFormat="1">
      <c r="B158" s="17"/>
      <c r="C158" s="206"/>
      <c r="D158" s="145" t="s">
        <v>174</v>
      </c>
      <c r="F158" s="146" t="s">
        <v>2583</v>
      </c>
      <c r="I158" s="147"/>
      <c r="L158" s="17"/>
      <c r="M158" s="148"/>
      <c r="T158" s="41"/>
      <c r="AT158" s="2" t="s">
        <v>174</v>
      </c>
      <c r="AU158" s="2" t="s">
        <v>88</v>
      </c>
    </row>
    <row r="159" spans="2:65" s="149" customFormat="1" ht="22.5">
      <c r="B159" s="150"/>
      <c r="C159" s="207"/>
      <c r="D159" s="151" t="s">
        <v>176</v>
      </c>
      <c r="E159" s="152" t="s">
        <v>1</v>
      </c>
      <c r="F159" s="153" t="s">
        <v>567</v>
      </c>
      <c r="H159" s="152" t="s">
        <v>1</v>
      </c>
      <c r="I159" s="154"/>
      <c r="L159" s="150"/>
      <c r="M159" s="155"/>
      <c r="T159" s="156"/>
      <c r="AT159" s="152" t="s">
        <v>176</v>
      </c>
      <c r="AU159" s="152" t="s">
        <v>88</v>
      </c>
      <c r="AV159" s="149" t="s">
        <v>86</v>
      </c>
      <c r="AW159" s="149" t="s">
        <v>34</v>
      </c>
      <c r="AX159" s="149" t="s">
        <v>78</v>
      </c>
      <c r="AY159" s="152" t="s">
        <v>165</v>
      </c>
    </row>
    <row r="160" spans="2:65" s="157" customFormat="1" ht="11.25">
      <c r="B160" s="158"/>
      <c r="C160" s="208"/>
      <c r="D160" s="151" t="s">
        <v>176</v>
      </c>
      <c r="E160" s="159" t="s">
        <v>1</v>
      </c>
      <c r="F160" s="160" t="s">
        <v>2584</v>
      </c>
      <c r="H160" s="161">
        <v>0.76800000000000002</v>
      </c>
      <c r="I160" s="162"/>
      <c r="L160" s="158"/>
      <c r="M160" s="163"/>
      <c r="T160" s="164"/>
      <c r="AT160" s="159" t="s">
        <v>176</v>
      </c>
      <c r="AU160" s="159" t="s">
        <v>88</v>
      </c>
      <c r="AV160" s="157" t="s">
        <v>88</v>
      </c>
      <c r="AW160" s="157" t="s">
        <v>34</v>
      </c>
      <c r="AX160" s="157" t="s">
        <v>86</v>
      </c>
      <c r="AY160" s="159" t="s">
        <v>165</v>
      </c>
    </row>
    <row r="161" spans="2:65" s="16" customFormat="1" ht="33" customHeight="1">
      <c r="B161" s="17"/>
      <c r="C161" s="205" t="s">
        <v>226</v>
      </c>
      <c r="D161" s="132" t="s">
        <v>167</v>
      </c>
      <c r="E161" s="133" t="s">
        <v>2585</v>
      </c>
      <c r="F161" s="134" t="s">
        <v>2586</v>
      </c>
      <c r="G161" s="135" t="s">
        <v>268</v>
      </c>
      <c r="H161" s="136">
        <v>6.78</v>
      </c>
      <c r="I161" s="137"/>
      <c r="J161" s="138">
        <f>ROUND(I161*H161,2)</f>
        <v>0</v>
      </c>
      <c r="K161" s="134" t="s">
        <v>171</v>
      </c>
      <c r="L161" s="17"/>
      <c r="M161" s="139" t="s">
        <v>1</v>
      </c>
      <c r="N161" s="140" t="s">
        <v>43</v>
      </c>
      <c r="P161" s="141">
        <f>O161*H161</f>
        <v>0</v>
      </c>
      <c r="Q161" s="141">
        <v>1.0145999999999999</v>
      </c>
      <c r="R161" s="141">
        <f>Q161*H161</f>
        <v>6.8789879999999997</v>
      </c>
      <c r="S161" s="141">
        <v>0</v>
      </c>
      <c r="T161" s="142">
        <f>S161*H161</f>
        <v>0</v>
      </c>
      <c r="AR161" s="143" t="s">
        <v>172</v>
      </c>
      <c r="AT161" s="143" t="s">
        <v>167</v>
      </c>
      <c r="AU161" s="143" t="s">
        <v>88</v>
      </c>
      <c r="AY161" s="2" t="s">
        <v>165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2" t="s">
        <v>86</v>
      </c>
      <c r="BK161" s="144">
        <f>ROUND(I161*H161,2)</f>
        <v>0</v>
      </c>
      <c r="BL161" s="2" t="s">
        <v>172</v>
      </c>
      <c r="BM161" s="143" t="s">
        <v>2587</v>
      </c>
    </row>
    <row r="162" spans="2:65" s="16" customFormat="1">
      <c r="B162" s="17"/>
      <c r="C162" s="206"/>
      <c r="D162" s="145" t="s">
        <v>174</v>
      </c>
      <c r="F162" s="146" t="s">
        <v>2588</v>
      </c>
      <c r="I162" s="147"/>
      <c r="L162" s="17"/>
      <c r="M162" s="148"/>
      <c r="T162" s="41"/>
      <c r="AT162" s="2" t="s">
        <v>174</v>
      </c>
      <c r="AU162" s="2" t="s">
        <v>88</v>
      </c>
    </row>
    <row r="163" spans="2:65" s="149" customFormat="1" ht="22.5">
      <c r="B163" s="150"/>
      <c r="C163" s="207"/>
      <c r="D163" s="151" t="s">
        <v>176</v>
      </c>
      <c r="E163" s="152" t="s">
        <v>1</v>
      </c>
      <c r="F163" s="153" t="s">
        <v>2589</v>
      </c>
      <c r="H163" s="152" t="s">
        <v>1</v>
      </c>
      <c r="I163" s="154"/>
      <c r="L163" s="150"/>
      <c r="M163" s="155"/>
      <c r="T163" s="156"/>
      <c r="AT163" s="152" t="s">
        <v>176</v>
      </c>
      <c r="AU163" s="152" t="s">
        <v>88</v>
      </c>
      <c r="AV163" s="149" t="s">
        <v>86</v>
      </c>
      <c r="AW163" s="149" t="s">
        <v>34</v>
      </c>
      <c r="AX163" s="149" t="s">
        <v>78</v>
      </c>
      <c r="AY163" s="152" t="s">
        <v>165</v>
      </c>
    </row>
    <row r="164" spans="2:65" s="157" customFormat="1" ht="11.25">
      <c r="B164" s="158"/>
      <c r="C164" s="208"/>
      <c r="D164" s="151" t="s">
        <v>176</v>
      </c>
      <c r="E164" s="159" t="s">
        <v>1</v>
      </c>
      <c r="F164" s="160" t="s">
        <v>2590</v>
      </c>
      <c r="H164" s="161">
        <v>6.78</v>
      </c>
      <c r="I164" s="162"/>
      <c r="L164" s="158"/>
      <c r="M164" s="163"/>
      <c r="T164" s="164"/>
      <c r="AT164" s="159" t="s">
        <v>176</v>
      </c>
      <c r="AU164" s="159" t="s">
        <v>88</v>
      </c>
      <c r="AV164" s="157" t="s">
        <v>88</v>
      </c>
      <c r="AW164" s="157" t="s">
        <v>34</v>
      </c>
      <c r="AX164" s="157" t="s">
        <v>86</v>
      </c>
      <c r="AY164" s="159" t="s">
        <v>165</v>
      </c>
    </row>
    <row r="165" spans="2:65" s="16" customFormat="1" ht="24.2" customHeight="1">
      <c r="B165" s="17"/>
      <c r="C165" s="205" t="s">
        <v>232</v>
      </c>
      <c r="D165" s="132" t="s">
        <v>167</v>
      </c>
      <c r="E165" s="133" t="s">
        <v>2591</v>
      </c>
      <c r="F165" s="134" t="s">
        <v>2592</v>
      </c>
      <c r="G165" s="135" t="s">
        <v>248</v>
      </c>
      <c r="H165" s="136">
        <v>11.3</v>
      </c>
      <c r="I165" s="137"/>
      <c r="J165" s="138">
        <f>ROUND(I165*H165,2)</f>
        <v>0</v>
      </c>
      <c r="K165" s="134" t="s">
        <v>1</v>
      </c>
      <c r="L165" s="17"/>
      <c r="M165" s="139" t="s">
        <v>1</v>
      </c>
      <c r="N165" s="140" t="s">
        <v>43</v>
      </c>
      <c r="P165" s="141">
        <f>O165*H165</f>
        <v>0</v>
      </c>
      <c r="Q165" s="141">
        <v>1.0145999999999999</v>
      </c>
      <c r="R165" s="141">
        <f>Q165*H165</f>
        <v>11.464980000000001</v>
      </c>
      <c r="S165" s="141">
        <v>0</v>
      </c>
      <c r="T165" s="142">
        <f>S165*H165</f>
        <v>0</v>
      </c>
      <c r="AR165" s="143" t="s">
        <v>172</v>
      </c>
      <c r="AT165" s="143" t="s">
        <v>167</v>
      </c>
      <c r="AU165" s="143" t="s">
        <v>88</v>
      </c>
      <c r="AY165" s="2" t="s">
        <v>165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2" t="s">
        <v>86</v>
      </c>
      <c r="BK165" s="144">
        <f>ROUND(I165*H165,2)</f>
        <v>0</v>
      </c>
      <c r="BL165" s="2" t="s">
        <v>172</v>
      </c>
      <c r="BM165" s="143" t="s">
        <v>2593</v>
      </c>
    </row>
    <row r="166" spans="2:65" s="149" customFormat="1" ht="11.25">
      <c r="B166" s="150"/>
      <c r="C166" s="207"/>
      <c r="D166" s="151" t="s">
        <v>176</v>
      </c>
      <c r="E166" s="152" t="s">
        <v>1</v>
      </c>
      <c r="F166" s="153" t="s">
        <v>2594</v>
      </c>
      <c r="H166" s="152" t="s">
        <v>1</v>
      </c>
      <c r="I166" s="154"/>
      <c r="L166" s="150"/>
      <c r="M166" s="155"/>
      <c r="T166" s="156"/>
      <c r="AT166" s="152" t="s">
        <v>176</v>
      </c>
      <c r="AU166" s="152" t="s">
        <v>88</v>
      </c>
      <c r="AV166" s="149" t="s">
        <v>86</v>
      </c>
      <c r="AW166" s="149" t="s">
        <v>34</v>
      </c>
      <c r="AX166" s="149" t="s">
        <v>78</v>
      </c>
      <c r="AY166" s="152" t="s">
        <v>165</v>
      </c>
    </row>
    <row r="167" spans="2:65" s="157" customFormat="1" ht="11.25">
      <c r="B167" s="158"/>
      <c r="C167" s="208"/>
      <c r="D167" s="151" t="s">
        <v>176</v>
      </c>
      <c r="E167" s="159" t="s">
        <v>1</v>
      </c>
      <c r="F167" s="160" t="s">
        <v>2595</v>
      </c>
      <c r="H167" s="161">
        <v>11.3</v>
      </c>
      <c r="I167" s="162"/>
      <c r="L167" s="158"/>
      <c r="M167" s="163"/>
      <c r="T167" s="164"/>
      <c r="AT167" s="159" t="s">
        <v>176</v>
      </c>
      <c r="AU167" s="159" t="s">
        <v>88</v>
      </c>
      <c r="AV167" s="157" t="s">
        <v>88</v>
      </c>
      <c r="AW167" s="157" t="s">
        <v>34</v>
      </c>
      <c r="AX167" s="157" t="s">
        <v>86</v>
      </c>
      <c r="AY167" s="159" t="s">
        <v>165</v>
      </c>
    </row>
    <row r="168" spans="2:65" s="16" customFormat="1" ht="16.5" customHeight="1">
      <c r="B168" s="17"/>
      <c r="C168" s="205" t="s">
        <v>238</v>
      </c>
      <c r="D168" s="132" t="s">
        <v>167</v>
      </c>
      <c r="E168" s="133" t="s">
        <v>591</v>
      </c>
      <c r="F168" s="134" t="s">
        <v>592</v>
      </c>
      <c r="G168" s="135" t="s">
        <v>278</v>
      </c>
      <c r="H168" s="136">
        <v>0.108</v>
      </c>
      <c r="I168" s="137"/>
      <c r="J168" s="138">
        <f>ROUND(I168*H168,2)</f>
        <v>0</v>
      </c>
      <c r="K168" s="134" t="s">
        <v>171</v>
      </c>
      <c r="L168" s="17"/>
      <c r="M168" s="139" t="s">
        <v>1</v>
      </c>
      <c r="N168" s="140" t="s">
        <v>43</v>
      </c>
      <c r="P168" s="141">
        <f>O168*H168</f>
        <v>0</v>
      </c>
      <c r="Q168" s="141">
        <v>1.04922</v>
      </c>
      <c r="R168" s="141">
        <f>Q168*H168</f>
        <v>0.11331576</v>
      </c>
      <c r="S168" s="141">
        <v>0</v>
      </c>
      <c r="T168" s="142">
        <f>S168*H168</f>
        <v>0</v>
      </c>
      <c r="AR168" s="143" t="s">
        <v>172</v>
      </c>
      <c r="AT168" s="143" t="s">
        <v>167</v>
      </c>
      <c r="AU168" s="143" t="s">
        <v>88</v>
      </c>
      <c r="AY168" s="2" t="s">
        <v>165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2" t="s">
        <v>86</v>
      </c>
      <c r="BK168" s="144">
        <f>ROUND(I168*H168,2)</f>
        <v>0</v>
      </c>
      <c r="BL168" s="2" t="s">
        <v>172</v>
      </c>
      <c r="BM168" s="143" t="s">
        <v>2596</v>
      </c>
    </row>
    <row r="169" spans="2:65" s="16" customFormat="1">
      <c r="B169" s="17"/>
      <c r="C169" s="206"/>
      <c r="D169" s="145" t="s">
        <v>174</v>
      </c>
      <c r="F169" s="146" t="s">
        <v>594</v>
      </c>
      <c r="I169" s="147"/>
      <c r="L169" s="17"/>
      <c r="M169" s="148"/>
      <c r="T169" s="41"/>
      <c r="AT169" s="2" t="s">
        <v>174</v>
      </c>
      <c r="AU169" s="2" t="s">
        <v>88</v>
      </c>
    </row>
    <row r="170" spans="2:65" s="149" customFormat="1" ht="22.5">
      <c r="B170" s="150"/>
      <c r="C170" s="207"/>
      <c r="D170" s="151" t="s">
        <v>176</v>
      </c>
      <c r="E170" s="152" t="s">
        <v>1</v>
      </c>
      <c r="F170" s="153" t="s">
        <v>567</v>
      </c>
      <c r="H170" s="152" t="s">
        <v>1</v>
      </c>
      <c r="I170" s="154"/>
      <c r="L170" s="150"/>
      <c r="M170" s="155"/>
      <c r="T170" s="156"/>
      <c r="AT170" s="152" t="s">
        <v>176</v>
      </c>
      <c r="AU170" s="152" t="s">
        <v>88</v>
      </c>
      <c r="AV170" s="149" t="s">
        <v>86</v>
      </c>
      <c r="AW170" s="149" t="s">
        <v>34</v>
      </c>
      <c r="AX170" s="149" t="s">
        <v>78</v>
      </c>
      <c r="AY170" s="152" t="s">
        <v>165</v>
      </c>
    </row>
    <row r="171" spans="2:65" s="157" customFormat="1" ht="11.25">
      <c r="B171" s="158"/>
      <c r="C171" s="208"/>
      <c r="D171" s="151" t="s">
        <v>176</v>
      </c>
      <c r="E171" s="159" t="s">
        <v>1</v>
      </c>
      <c r="F171" s="160" t="s">
        <v>2597</v>
      </c>
      <c r="H171" s="161">
        <v>0.108</v>
      </c>
      <c r="I171" s="162"/>
      <c r="L171" s="158"/>
      <c r="M171" s="163"/>
      <c r="T171" s="164"/>
      <c r="AT171" s="159" t="s">
        <v>176</v>
      </c>
      <c r="AU171" s="159" t="s">
        <v>88</v>
      </c>
      <c r="AV171" s="157" t="s">
        <v>88</v>
      </c>
      <c r="AW171" s="157" t="s">
        <v>34</v>
      </c>
      <c r="AX171" s="157" t="s">
        <v>86</v>
      </c>
      <c r="AY171" s="159" t="s">
        <v>165</v>
      </c>
    </row>
    <row r="172" spans="2:65" s="119" customFormat="1" ht="22.9" customHeight="1">
      <c r="B172" s="120"/>
      <c r="C172" s="210"/>
      <c r="D172" s="121" t="s">
        <v>77</v>
      </c>
      <c r="E172" s="130" t="s">
        <v>578</v>
      </c>
      <c r="F172" s="130" t="s">
        <v>741</v>
      </c>
      <c r="I172" s="123"/>
      <c r="J172" s="131">
        <f>BK172</f>
        <v>0</v>
      </c>
      <c r="L172" s="120"/>
      <c r="M172" s="125"/>
      <c r="P172" s="126">
        <f>P173</f>
        <v>0</v>
      </c>
      <c r="R172" s="126">
        <f>R173</f>
        <v>6.57</v>
      </c>
      <c r="T172" s="127">
        <f>T173</f>
        <v>0</v>
      </c>
      <c r="AR172" s="121" t="s">
        <v>86</v>
      </c>
      <c r="AT172" s="128" t="s">
        <v>77</v>
      </c>
      <c r="AU172" s="128" t="s">
        <v>86</v>
      </c>
      <c r="AY172" s="121" t="s">
        <v>165</v>
      </c>
      <c r="BK172" s="129">
        <f>BK173</f>
        <v>0</v>
      </c>
    </row>
    <row r="173" spans="2:65" s="16" customFormat="1" ht="55.5" customHeight="1">
      <c r="B173" s="17"/>
      <c r="C173" s="205" t="s">
        <v>245</v>
      </c>
      <c r="D173" s="132" t="s">
        <v>167</v>
      </c>
      <c r="E173" s="133" t="s">
        <v>2598</v>
      </c>
      <c r="F173" s="134" t="s">
        <v>2599</v>
      </c>
      <c r="G173" s="135" t="s">
        <v>248</v>
      </c>
      <c r="H173" s="136">
        <v>7.3</v>
      </c>
      <c r="I173" s="137"/>
      <c r="J173" s="138">
        <f>ROUND(I173*H173,2)</f>
        <v>0</v>
      </c>
      <c r="K173" s="134" t="s">
        <v>1</v>
      </c>
      <c r="L173" s="17"/>
      <c r="M173" s="139" t="s">
        <v>1</v>
      </c>
      <c r="N173" s="140" t="s">
        <v>43</v>
      </c>
      <c r="P173" s="141">
        <f>O173*H173</f>
        <v>0</v>
      </c>
      <c r="Q173" s="141">
        <v>0.9</v>
      </c>
      <c r="R173" s="141">
        <f>Q173*H173</f>
        <v>6.57</v>
      </c>
      <c r="S173" s="141">
        <v>0</v>
      </c>
      <c r="T173" s="142">
        <f>S173*H173</f>
        <v>0</v>
      </c>
      <c r="AR173" s="143" t="s">
        <v>172</v>
      </c>
      <c r="AT173" s="143" t="s">
        <v>167</v>
      </c>
      <c r="AU173" s="143" t="s">
        <v>88</v>
      </c>
      <c r="AY173" s="2" t="s">
        <v>165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2" t="s">
        <v>86</v>
      </c>
      <c r="BK173" s="144">
        <f>ROUND(I173*H173,2)</f>
        <v>0</v>
      </c>
      <c r="BL173" s="2" t="s">
        <v>172</v>
      </c>
      <c r="BM173" s="143" t="s">
        <v>2600</v>
      </c>
    </row>
    <row r="174" spans="2:65" s="119" customFormat="1" ht="22.9" customHeight="1">
      <c r="B174" s="120"/>
      <c r="C174" s="210"/>
      <c r="D174" s="121" t="s">
        <v>77</v>
      </c>
      <c r="E174" s="130" t="s">
        <v>200</v>
      </c>
      <c r="F174" s="130" t="s">
        <v>1897</v>
      </c>
      <c r="I174" s="123"/>
      <c r="J174" s="131">
        <f>BK174</f>
        <v>0</v>
      </c>
      <c r="L174" s="120"/>
      <c r="M174" s="125"/>
      <c r="P174" s="126">
        <f>SUM(P175:P224)</f>
        <v>0</v>
      </c>
      <c r="R174" s="126">
        <f>SUM(R175:R224)</f>
        <v>456.44033000000002</v>
      </c>
      <c r="T174" s="127">
        <f>SUM(T175:T224)</f>
        <v>0</v>
      </c>
      <c r="AR174" s="121" t="s">
        <v>86</v>
      </c>
      <c r="AT174" s="128" t="s">
        <v>77</v>
      </c>
      <c r="AU174" s="128" t="s">
        <v>86</v>
      </c>
      <c r="AY174" s="121" t="s">
        <v>165</v>
      </c>
      <c r="BK174" s="129">
        <f>SUM(BK175:BK224)</f>
        <v>0</v>
      </c>
    </row>
    <row r="175" spans="2:65" s="16" customFormat="1" ht="24.2" customHeight="1">
      <c r="B175" s="17"/>
      <c r="C175" s="205" t="s">
        <v>253</v>
      </c>
      <c r="D175" s="132" t="s">
        <v>167</v>
      </c>
      <c r="E175" s="133" t="s">
        <v>2418</v>
      </c>
      <c r="F175" s="134" t="s">
        <v>2419</v>
      </c>
      <c r="G175" s="135" t="s">
        <v>268</v>
      </c>
      <c r="H175" s="136">
        <v>674</v>
      </c>
      <c r="I175" s="137"/>
      <c r="J175" s="138">
        <f>ROUND(I175*H175,2)</f>
        <v>0</v>
      </c>
      <c r="K175" s="134" t="s">
        <v>171</v>
      </c>
      <c r="L175" s="17"/>
      <c r="M175" s="139" t="s">
        <v>1</v>
      </c>
      <c r="N175" s="140" t="s">
        <v>43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172</v>
      </c>
      <c r="AT175" s="143" t="s">
        <v>167</v>
      </c>
      <c r="AU175" s="143" t="s">
        <v>88</v>
      </c>
      <c r="AY175" s="2" t="s">
        <v>165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2" t="s">
        <v>86</v>
      </c>
      <c r="BK175" s="144">
        <f>ROUND(I175*H175,2)</f>
        <v>0</v>
      </c>
      <c r="BL175" s="2" t="s">
        <v>172</v>
      </c>
      <c r="BM175" s="143" t="s">
        <v>2601</v>
      </c>
    </row>
    <row r="176" spans="2:65" s="16" customFormat="1">
      <c r="B176" s="17"/>
      <c r="C176" s="206"/>
      <c r="D176" s="145" t="s">
        <v>174</v>
      </c>
      <c r="F176" s="146" t="s">
        <v>2421</v>
      </c>
      <c r="I176" s="147"/>
      <c r="L176" s="17"/>
      <c r="M176" s="148"/>
      <c r="T176" s="41"/>
      <c r="AT176" s="2" t="s">
        <v>174</v>
      </c>
      <c r="AU176" s="2" t="s">
        <v>88</v>
      </c>
    </row>
    <row r="177" spans="2:65" s="157" customFormat="1" ht="33.75">
      <c r="B177" s="158"/>
      <c r="C177" s="208"/>
      <c r="D177" s="151" t="s">
        <v>176</v>
      </c>
      <c r="E177" s="159" t="s">
        <v>1</v>
      </c>
      <c r="F177" s="160" t="s">
        <v>2602</v>
      </c>
      <c r="H177" s="161">
        <v>674</v>
      </c>
      <c r="I177" s="162"/>
      <c r="L177" s="158"/>
      <c r="M177" s="163"/>
      <c r="T177" s="164"/>
      <c r="AT177" s="159" t="s">
        <v>176</v>
      </c>
      <c r="AU177" s="159" t="s">
        <v>88</v>
      </c>
      <c r="AV177" s="157" t="s">
        <v>88</v>
      </c>
      <c r="AW177" s="157" t="s">
        <v>34</v>
      </c>
      <c r="AX177" s="157" t="s">
        <v>86</v>
      </c>
      <c r="AY177" s="159" t="s">
        <v>165</v>
      </c>
    </row>
    <row r="178" spans="2:65" s="16" customFormat="1" ht="24.2" customHeight="1">
      <c r="B178" s="17"/>
      <c r="C178" s="205" t="s">
        <v>257</v>
      </c>
      <c r="D178" s="132" t="s">
        <v>167</v>
      </c>
      <c r="E178" s="133" t="s">
        <v>2423</v>
      </c>
      <c r="F178" s="134" t="s">
        <v>2424</v>
      </c>
      <c r="G178" s="135" t="s">
        <v>268</v>
      </c>
      <c r="H178" s="136">
        <v>674</v>
      </c>
      <c r="I178" s="137"/>
      <c r="J178" s="138">
        <f>ROUND(I178*H178,2)</f>
        <v>0</v>
      </c>
      <c r="K178" s="134" t="s">
        <v>1</v>
      </c>
      <c r="L178" s="17"/>
      <c r="M178" s="139" t="s">
        <v>1</v>
      </c>
      <c r="N178" s="140" t="s">
        <v>43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172</v>
      </c>
      <c r="AT178" s="143" t="s">
        <v>167</v>
      </c>
      <c r="AU178" s="143" t="s">
        <v>88</v>
      </c>
      <c r="AY178" s="2" t="s">
        <v>165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2" t="s">
        <v>86</v>
      </c>
      <c r="BK178" s="144">
        <f>ROUND(I178*H178,2)</f>
        <v>0</v>
      </c>
      <c r="BL178" s="2" t="s">
        <v>172</v>
      </c>
      <c r="BM178" s="143" t="s">
        <v>2603</v>
      </c>
    </row>
    <row r="179" spans="2:65" s="16" customFormat="1" ht="16.5" customHeight="1">
      <c r="B179" s="17"/>
      <c r="C179" s="213" t="s">
        <v>8</v>
      </c>
      <c r="D179" s="178" t="s">
        <v>416</v>
      </c>
      <c r="E179" s="179" t="s">
        <v>2426</v>
      </c>
      <c r="F179" s="180" t="s">
        <v>2427</v>
      </c>
      <c r="G179" s="181" t="s">
        <v>1007</v>
      </c>
      <c r="H179" s="182">
        <v>167.4</v>
      </c>
      <c r="I179" s="183"/>
      <c r="J179" s="184">
        <f>ROUND(I179*H179,2)</f>
        <v>0</v>
      </c>
      <c r="K179" s="180" t="s">
        <v>171</v>
      </c>
      <c r="L179" s="185"/>
      <c r="M179" s="186" t="s">
        <v>1</v>
      </c>
      <c r="N179" s="187" t="s">
        <v>43</v>
      </c>
      <c r="P179" s="141">
        <f>O179*H179</f>
        <v>0</v>
      </c>
      <c r="Q179" s="141">
        <v>1E-3</v>
      </c>
      <c r="R179" s="141">
        <f>Q179*H179</f>
        <v>0.16740000000000002</v>
      </c>
      <c r="S179" s="141">
        <v>0</v>
      </c>
      <c r="T179" s="142">
        <f>S179*H179</f>
        <v>0</v>
      </c>
      <c r="AR179" s="143" t="s">
        <v>220</v>
      </c>
      <c r="AT179" s="143" t="s">
        <v>416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172</v>
      </c>
      <c r="BM179" s="143" t="s">
        <v>2604</v>
      </c>
    </row>
    <row r="180" spans="2:65" s="157" customFormat="1" ht="11.25">
      <c r="B180" s="158"/>
      <c r="C180" s="208"/>
      <c r="D180" s="151" t="s">
        <v>176</v>
      </c>
      <c r="E180" s="159" t="s">
        <v>1</v>
      </c>
      <c r="F180" s="160" t="s">
        <v>2605</v>
      </c>
      <c r="H180" s="161">
        <v>167.4</v>
      </c>
      <c r="I180" s="162"/>
      <c r="L180" s="158"/>
      <c r="M180" s="163"/>
      <c r="T180" s="164"/>
      <c r="AT180" s="159" t="s">
        <v>176</v>
      </c>
      <c r="AU180" s="159" t="s">
        <v>88</v>
      </c>
      <c r="AV180" s="157" t="s">
        <v>88</v>
      </c>
      <c r="AW180" s="157" t="s">
        <v>34</v>
      </c>
      <c r="AX180" s="157" t="s">
        <v>86</v>
      </c>
      <c r="AY180" s="159" t="s">
        <v>165</v>
      </c>
    </row>
    <row r="181" spans="2:65" s="16" customFormat="1" ht="21.75" customHeight="1">
      <c r="B181" s="17"/>
      <c r="C181" s="205" t="s">
        <v>249</v>
      </c>
      <c r="D181" s="132" t="s">
        <v>167</v>
      </c>
      <c r="E181" s="133" t="s">
        <v>2606</v>
      </c>
      <c r="F181" s="134" t="s">
        <v>2607</v>
      </c>
      <c r="G181" s="135" t="s">
        <v>268</v>
      </c>
      <c r="H181" s="136">
        <v>355</v>
      </c>
      <c r="I181" s="137"/>
      <c r="J181" s="138">
        <f>ROUND(I181*H181,2)</f>
        <v>0</v>
      </c>
      <c r="K181" s="134" t="s">
        <v>171</v>
      </c>
      <c r="L181" s="17"/>
      <c r="M181" s="139" t="s">
        <v>1</v>
      </c>
      <c r="N181" s="140" t="s">
        <v>43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172</v>
      </c>
      <c r="AT181" s="143" t="s">
        <v>167</v>
      </c>
      <c r="AU181" s="143" t="s">
        <v>88</v>
      </c>
      <c r="AY181" s="2" t="s">
        <v>165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2" t="s">
        <v>86</v>
      </c>
      <c r="BK181" s="144">
        <f>ROUND(I181*H181,2)</f>
        <v>0</v>
      </c>
      <c r="BL181" s="2" t="s">
        <v>172</v>
      </c>
      <c r="BM181" s="143" t="s">
        <v>2608</v>
      </c>
    </row>
    <row r="182" spans="2:65" s="16" customFormat="1">
      <c r="B182" s="17"/>
      <c r="C182" s="206"/>
      <c r="D182" s="145" t="s">
        <v>174</v>
      </c>
      <c r="F182" s="146" t="s">
        <v>2609</v>
      </c>
      <c r="I182" s="147"/>
      <c r="L182" s="17"/>
      <c r="M182" s="148"/>
      <c r="T182" s="41"/>
      <c r="AT182" s="2" t="s">
        <v>174</v>
      </c>
      <c r="AU182" s="2" t="s">
        <v>88</v>
      </c>
    </row>
    <row r="183" spans="2:65" s="149" customFormat="1" ht="22.5">
      <c r="B183" s="150"/>
      <c r="C183" s="207"/>
      <c r="D183" s="151" t="s">
        <v>176</v>
      </c>
      <c r="E183" s="152" t="s">
        <v>1</v>
      </c>
      <c r="F183" s="153" t="s">
        <v>2610</v>
      </c>
      <c r="H183" s="152" t="s">
        <v>1</v>
      </c>
      <c r="I183" s="154"/>
      <c r="L183" s="150"/>
      <c r="M183" s="155"/>
      <c r="T183" s="156"/>
      <c r="AT183" s="152" t="s">
        <v>176</v>
      </c>
      <c r="AU183" s="152" t="s">
        <v>88</v>
      </c>
      <c r="AV183" s="149" t="s">
        <v>86</v>
      </c>
      <c r="AW183" s="149" t="s">
        <v>34</v>
      </c>
      <c r="AX183" s="149" t="s">
        <v>78</v>
      </c>
      <c r="AY183" s="152" t="s">
        <v>165</v>
      </c>
    </row>
    <row r="184" spans="2:65" s="157" customFormat="1" ht="11.25">
      <c r="B184" s="158"/>
      <c r="C184" s="208"/>
      <c r="D184" s="151" t="s">
        <v>176</v>
      </c>
      <c r="E184" s="159" t="s">
        <v>1</v>
      </c>
      <c r="F184" s="160" t="s">
        <v>2611</v>
      </c>
      <c r="H184" s="161">
        <v>355</v>
      </c>
      <c r="I184" s="162"/>
      <c r="L184" s="158"/>
      <c r="M184" s="163"/>
      <c r="T184" s="164"/>
      <c r="AT184" s="159" t="s">
        <v>176</v>
      </c>
      <c r="AU184" s="159" t="s">
        <v>88</v>
      </c>
      <c r="AV184" s="157" t="s">
        <v>88</v>
      </c>
      <c r="AW184" s="157" t="s">
        <v>34</v>
      </c>
      <c r="AX184" s="157" t="s">
        <v>86</v>
      </c>
      <c r="AY184" s="159" t="s">
        <v>165</v>
      </c>
    </row>
    <row r="185" spans="2:65" s="16" customFormat="1" ht="16.5" customHeight="1">
      <c r="B185" s="17"/>
      <c r="C185" s="213" t="s">
        <v>275</v>
      </c>
      <c r="D185" s="178" t="s">
        <v>416</v>
      </c>
      <c r="E185" s="179" t="s">
        <v>2612</v>
      </c>
      <c r="F185" s="180" t="s">
        <v>2613</v>
      </c>
      <c r="G185" s="181" t="s">
        <v>278</v>
      </c>
      <c r="H185" s="182">
        <v>127.8</v>
      </c>
      <c r="I185" s="183"/>
      <c r="J185" s="184">
        <f>ROUND(I185*H185,2)</f>
        <v>0</v>
      </c>
      <c r="K185" s="180" t="s">
        <v>171</v>
      </c>
      <c r="L185" s="185"/>
      <c r="M185" s="186" t="s">
        <v>1</v>
      </c>
      <c r="N185" s="187" t="s">
        <v>43</v>
      </c>
      <c r="P185" s="141">
        <f>O185*H185</f>
        <v>0</v>
      </c>
      <c r="Q185" s="141">
        <v>1</v>
      </c>
      <c r="R185" s="141">
        <f>Q185*H185</f>
        <v>127.8</v>
      </c>
      <c r="S185" s="141">
        <v>0</v>
      </c>
      <c r="T185" s="142">
        <f>S185*H185</f>
        <v>0</v>
      </c>
      <c r="AR185" s="143" t="s">
        <v>220</v>
      </c>
      <c r="AT185" s="143" t="s">
        <v>416</v>
      </c>
      <c r="AU185" s="143" t="s">
        <v>88</v>
      </c>
      <c r="AY185" s="2" t="s">
        <v>165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2" t="s">
        <v>86</v>
      </c>
      <c r="BK185" s="144">
        <f>ROUND(I185*H185,2)</f>
        <v>0</v>
      </c>
      <c r="BL185" s="2" t="s">
        <v>172</v>
      </c>
      <c r="BM185" s="143" t="s">
        <v>2614</v>
      </c>
    </row>
    <row r="186" spans="2:65" s="157" customFormat="1" ht="11.25">
      <c r="B186" s="158"/>
      <c r="C186" s="208"/>
      <c r="D186" s="151" t="s">
        <v>176</v>
      </c>
      <c r="F186" s="160" t="s">
        <v>2615</v>
      </c>
      <c r="H186" s="161">
        <v>127.8</v>
      </c>
      <c r="I186" s="162"/>
      <c r="L186" s="158"/>
      <c r="M186" s="163"/>
      <c r="T186" s="164"/>
      <c r="AT186" s="159" t="s">
        <v>176</v>
      </c>
      <c r="AU186" s="159" t="s">
        <v>88</v>
      </c>
      <c r="AV186" s="157" t="s">
        <v>88</v>
      </c>
      <c r="AW186" s="157" t="s">
        <v>4</v>
      </c>
      <c r="AX186" s="157" t="s">
        <v>86</v>
      </c>
      <c r="AY186" s="159" t="s">
        <v>165</v>
      </c>
    </row>
    <row r="187" spans="2:65" s="16" customFormat="1" ht="24.2" customHeight="1">
      <c r="B187" s="17"/>
      <c r="C187" s="205" t="s">
        <v>281</v>
      </c>
      <c r="D187" s="132" t="s">
        <v>167</v>
      </c>
      <c r="E187" s="133" t="s">
        <v>2616</v>
      </c>
      <c r="F187" s="134" t="s">
        <v>2617</v>
      </c>
      <c r="G187" s="135" t="s">
        <v>268</v>
      </c>
      <c r="H187" s="136">
        <v>75</v>
      </c>
      <c r="I187" s="137"/>
      <c r="J187" s="138">
        <f>ROUND(I187*H187,2)</f>
        <v>0</v>
      </c>
      <c r="K187" s="134" t="s">
        <v>171</v>
      </c>
      <c r="L187" s="17"/>
      <c r="M187" s="139" t="s">
        <v>1</v>
      </c>
      <c r="N187" s="140" t="s">
        <v>43</v>
      </c>
      <c r="P187" s="141">
        <f>O187*H187</f>
        <v>0</v>
      </c>
      <c r="Q187" s="141">
        <v>0.34499999999999997</v>
      </c>
      <c r="R187" s="141">
        <f>Q187*H187</f>
        <v>25.874999999999996</v>
      </c>
      <c r="S187" s="141">
        <v>0</v>
      </c>
      <c r="T187" s="142">
        <f>S187*H187</f>
        <v>0</v>
      </c>
      <c r="AR187" s="143" t="s">
        <v>172</v>
      </c>
      <c r="AT187" s="143" t="s">
        <v>167</v>
      </c>
      <c r="AU187" s="143" t="s">
        <v>88</v>
      </c>
      <c r="AY187" s="2" t="s">
        <v>165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2" t="s">
        <v>86</v>
      </c>
      <c r="BK187" s="144">
        <f>ROUND(I187*H187,2)</f>
        <v>0</v>
      </c>
      <c r="BL187" s="2" t="s">
        <v>172</v>
      </c>
      <c r="BM187" s="143" t="s">
        <v>2618</v>
      </c>
    </row>
    <row r="188" spans="2:65" s="16" customFormat="1">
      <c r="B188" s="17"/>
      <c r="C188" s="206"/>
      <c r="D188" s="145" t="s">
        <v>174</v>
      </c>
      <c r="F188" s="146" t="s">
        <v>2619</v>
      </c>
      <c r="I188" s="147"/>
      <c r="L188" s="17"/>
      <c r="M188" s="148"/>
      <c r="T188" s="41"/>
      <c r="AT188" s="2" t="s">
        <v>174</v>
      </c>
      <c r="AU188" s="2" t="s">
        <v>88</v>
      </c>
    </row>
    <row r="189" spans="2:65" s="149" customFormat="1" ht="11.25">
      <c r="B189" s="150"/>
      <c r="C189" s="207"/>
      <c r="D189" s="151" t="s">
        <v>176</v>
      </c>
      <c r="E189" s="152" t="s">
        <v>1</v>
      </c>
      <c r="F189" s="153" t="s">
        <v>2620</v>
      </c>
      <c r="H189" s="152" t="s">
        <v>1</v>
      </c>
      <c r="I189" s="154"/>
      <c r="L189" s="150"/>
      <c r="M189" s="155"/>
      <c r="T189" s="156"/>
      <c r="AT189" s="152" t="s">
        <v>176</v>
      </c>
      <c r="AU189" s="152" t="s">
        <v>88</v>
      </c>
      <c r="AV189" s="149" t="s">
        <v>86</v>
      </c>
      <c r="AW189" s="149" t="s">
        <v>34</v>
      </c>
      <c r="AX189" s="149" t="s">
        <v>78</v>
      </c>
      <c r="AY189" s="152" t="s">
        <v>165</v>
      </c>
    </row>
    <row r="190" spans="2:65" s="157" customFormat="1" ht="11.25">
      <c r="B190" s="158"/>
      <c r="C190" s="208"/>
      <c r="D190" s="151" t="s">
        <v>176</v>
      </c>
      <c r="E190" s="159" t="s">
        <v>1</v>
      </c>
      <c r="F190" s="160" t="s">
        <v>2621</v>
      </c>
      <c r="H190" s="161">
        <v>33</v>
      </c>
      <c r="I190" s="162"/>
      <c r="L190" s="158"/>
      <c r="M190" s="163"/>
      <c r="T190" s="164"/>
      <c r="AT190" s="159" t="s">
        <v>176</v>
      </c>
      <c r="AU190" s="159" t="s">
        <v>88</v>
      </c>
      <c r="AV190" s="157" t="s">
        <v>88</v>
      </c>
      <c r="AW190" s="157" t="s">
        <v>34</v>
      </c>
      <c r="AX190" s="157" t="s">
        <v>78</v>
      </c>
      <c r="AY190" s="159" t="s">
        <v>165</v>
      </c>
    </row>
    <row r="191" spans="2:65" s="149" customFormat="1" ht="11.25">
      <c r="B191" s="150"/>
      <c r="C191" s="207"/>
      <c r="D191" s="151" t="s">
        <v>176</v>
      </c>
      <c r="E191" s="152" t="s">
        <v>1</v>
      </c>
      <c r="F191" s="153" t="s">
        <v>2622</v>
      </c>
      <c r="H191" s="152" t="s">
        <v>1</v>
      </c>
      <c r="I191" s="154"/>
      <c r="L191" s="150"/>
      <c r="M191" s="155"/>
      <c r="T191" s="156"/>
      <c r="AT191" s="152" t="s">
        <v>176</v>
      </c>
      <c r="AU191" s="152" t="s">
        <v>88</v>
      </c>
      <c r="AV191" s="149" t="s">
        <v>86</v>
      </c>
      <c r="AW191" s="149" t="s">
        <v>34</v>
      </c>
      <c r="AX191" s="149" t="s">
        <v>78</v>
      </c>
      <c r="AY191" s="152" t="s">
        <v>165</v>
      </c>
    </row>
    <row r="192" spans="2:65" s="157" customFormat="1" ht="11.25">
      <c r="B192" s="158"/>
      <c r="C192" s="208"/>
      <c r="D192" s="151" t="s">
        <v>176</v>
      </c>
      <c r="E192" s="159" t="s">
        <v>1</v>
      </c>
      <c r="F192" s="160" t="s">
        <v>2623</v>
      </c>
      <c r="H192" s="161">
        <v>42</v>
      </c>
      <c r="I192" s="162"/>
      <c r="L192" s="158"/>
      <c r="M192" s="163"/>
      <c r="T192" s="164"/>
      <c r="AT192" s="159" t="s">
        <v>176</v>
      </c>
      <c r="AU192" s="159" t="s">
        <v>88</v>
      </c>
      <c r="AV192" s="157" t="s">
        <v>88</v>
      </c>
      <c r="AW192" s="157" t="s">
        <v>34</v>
      </c>
      <c r="AX192" s="157" t="s">
        <v>78</v>
      </c>
      <c r="AY192" s="159" t="s">
        <v>165</v>
      </c>
    </row>
    <row r="193" spans="2:65" s="165" customFormat="1" ht="11.25">
      <c r="B193" s="166"/>
      <c r="C193" s="209"/>
      <c r="D193" s="151" t="s">
        <v>176</v>
      </c>
      <c r="E193" s="167" t="s">
        <v>1</v>
      </c>
      <c r="F193" s="168" t="s">
        <v>191</v>
      </c>
      <c r="H193" s="169">
        <v>75</v>
      </c>
      <c r="I193" s="170"/>
      <c r="L193" s="166"/>
      <c r="M193" s="171"/>
      <c r="T193" s="172"/>
      <c r="AT193" s="167" t="s">
        <v>176</v>
      </c>
      <c r="AU193" s="167" t="s">
        <v>88</v>
      </c>
      <c r="AV193" s="165" t="s">
        <v>172</v>
      </c>
      <c r="AW193" s="165" t="s">
        <v>34</v>
      </c>
      <c r="AX193" s="165" t="s">
        <v>86</v>
      </c>
      <c r="AY193" s="167" t="s">
        <v>165</v>
      </c>
    </row>
    <row r="194" spans="2:65" s="16" customFormat="1" ht="21.75" customHeight="1">
      <c r="B194" s="17"/>
      <c r="C194" s="205" t="s">
        <v>287</v>
      </c>
      <c r="D194" s="132" t="s">
        <v>167</v>
      </c>
      <c r="E194" s="133" t="s">
        <v>2624</v>
      </c>
      <c r="F194" s="134" t="s">
        <v>2625</v>
      </c>
      <c r="G194" s="135" t="s">
        <v>268</v>
      </c>
      <c r="H194" s="136">
        <v>33</v>
      </c>
      <c r="I194" s="137"/>
      <c r="J194" s="138">
        <f>ROUND(I194*H194,2)</f>
        <v>0</v>
      </c>
      <c r="K194" s="134" t="s">
        <v>171</v>
      </c>
      <c r="L194" s="17"/>
      <c r="M194" s="139" t="s">
        <v>1</v>
      </c>
      <c r="N194" s="140" t="s">
        <v>43</v>
      </c>
      <c r="P194" s="141">
        <f>O194*H194</f>
        <v>0</v>
      </c>
      <c r="Q194" s="141">
        <v>0.52309000000000005</v>
      </c>
      <c r="R194" s="141">
        <f>Q194*H194</f>
        <v>17.261970000000002</v>
      </c>
      <c r="S194" s="141">
        <v>0</v>
      </c>
      <c r="T194" s="142">
        <f>S194*H194</f>
        <v>0</v>
      </c>
      <c r="AR194" s="143" t="s">
        <v>172</v>
      </c>
      <c r="AT194" s="143" t="s">
        <v>167</v>
      </c>
      <c r="AU194" s="143" t="s">
        <v>88</v>
      </c>
      <c r="AY194" s="2" t="s">
        <v>165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2" t="s">
        <v>86</v>
      </c>
      <c r="BK194" s="144">
        <f>ROUND(I194*H194,2)</f>
        <v>0</v>
      </c>
      <c r="BL194" s="2" t="s">
        <v>172</v>
      </c>
      <c r="BM194" s="143" t="s">
        <v>2626</v>
      </c>
    </row>
    <row r="195" spans="2:65" s="16" customFormat="1">
      <c r="B195" s="17"/>
      <c r="C195" s="206"/>
      <c r="D195" s="145" t="s">
        <v>174</v>
      </c>
      <c r="F195" s="146" t="s">
        <v>2627</v>
      </c>
      <c r="I195" s="147"/>
      <c r="L195" s="17"/>
      <c r="M195" s="148"/>
      <c r="T195" s="41"/>
      <c r="AT195" s="2" t="s">
        <v>174</v>
      </c>
      <c r="AU195" s="2" t="s">
        <v>88</v>
      </c>
    </row>
    <row r="196" spans="2:65" s="149" customFormat="1" ht="11.25">
      <c r="B196" s="150"/>
      <c r="C196" s="207"/>
      <c r="D196" s="151" t="s">
        <v>176</v>
      </c>
      <c r="E196" s="152" t="s">
        <v>1</v>
      </c>
      <c r="F196" s="153" t="s">
        <v>2628</v>
      </c>
      <c r="H196" s="152" t="s">
        <v>1</v>
      </c>
      <c r="I196" s="154"/>
      <c r="L196" s="150"/>
      <c r="M196" s="155"/>
      <c r="T196" s="156"/>
      <c r="AT196" s="152" t="s">
        <v>176</v>
      </c>
      <c r="AU196" s="152" t="s">
        <v>88</v>
      </c>
      <c r="AV196" s="149" t="s">
        <v>86</v>
      </c>
      <c r="AW196" s="149" t="s">
        <v>34</v>
      </c>
      <c r="AX196" s="149" t="s">
        <v>78</v>
      </c>
      <c r="AY196" s="152" t="s">
        <v>165</v>
      </c>
    </row>
    <row r="197" spans="2:65" s="157" customFormat="1" ht="11.25">
      <c r="B197" s="158"/>
      <c r="C197" s="208"/>
      <c r="D197" s="151" t="s">
        <v>176</v>
      </c>
      <c r="E197" s="159" t="s">
        <v>1</v>
      </c>
      <c r="F197" s="160" t="s">
        <v>2621</v>
      </c>
      <c r="H197" s="161">
        <v>33</v>
      </c>
      <c r="I197" s="162"/>
      <c r="L197" s="158"/>
      <c r="M197" s="163"/>
      <c r="T197" s="164"/>
      <c r="AT197" s="159" t="s">
        <v>176</v>
      </c>
      <c r="AU197" s="159" t="s">
        <v>88</v>
      </c>
      <c r="AV197" s="157" t="s">
        <v>88</v>
      </c>
      <c r="AW197" s="157" t="s">
        <v>34</v>
      </c>
      <c r="AX197" s="157" t="s">
        <v>86</v>
      </c>
      <c r="AY197" s="159" t="s">
        <v>165</v>
      </c>
    </row>
    <row r="198" spans="2:65" s="16" customFormat="1" ht="24.2" customHeight="1">
      <c r="B198" s="17"/>
      <c r="C198" s="205" t="s">
        <v>296</v>
      </c>
      <c r="D198" s="132" t="s">
        <v>167</v>
      </c>
      <c r="E198" s="133" t="s">
        <v>2629</v>
      </c>
      <c r="F198" s="134" t="s">
        <v>2630</v>
      </c>
      <c r="G198" s="135" t="s">
        <v>268</v>
      </c>
      <c r="H198" s="136">
        <v>42</v>
      </c>
      <c r="I198" s="137"/>
      <c r="J198" s="138">
        <f>ROUND(I198*H198,2)</f>
        <v>0</v>
      </c>
      <c r="K198" s="134" t="s">
        <v>171</v>
      </c>
      <c r="L198" s="17"/>
      <c r="M198" s="139" t="s">
        <v>1</v>
      </c>
      <c r="N198" s="140" t="s">
        <v>43</v>
      </c>
      <c r="P198" s="141">
        <f>O198*H198</f>
        <v>0</v>
      </c>
      <c r="Q198" s="141">
        <v>9.0620000000000006E-2</v>
      </c>
      <c r="R198" s="141">
        <f>Q198*H198</f>
        <v>3.8060400000000003</v>
      </c>
      <c r="S198" s="141">
        <v>0</v>
      </c>
      <c r="T198" s="142">
        <f>S198*H198</f>
        <v>0</v>
      </c>
      <c r="AR198" s="143" t="s">
        <v>172</v>
      </c>
      <c r="AT198" s="143" t="s">
        <v>167</v>
      </c>
      <c r="AU198" s="143" t="s">
        <v>88</v>
      </c>
      <c r="AY198" s="2" t="s">
        <v>165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2" t="s">
        <v>86</v>
      </c>
      <c r="BK198" s="144">
        <f>ROUND(I198*H198,2)</f>
        <v>0</v>
      </c>
      <c r="BL198" s="2" t="s">
        <v>172</v>
      </c>
      <c r="BM198" s="143" t="s">
        <v>2631</v>
      </c>
    </row>
    <row r="199" spans="2:65" s="16" customFormat="1">
      <c r="B199" s="17"/>
      <c r="C199" s="206"/>
      <c r="D199" s="145" t="s">
        <v>174</v>
      </c>
      <c r="F199" s="146" t="s">
        <v>2632</v>
      </c>
      <c r="I199" s="147"/>
      <c r="L199" s="17"/>
      <c r="M199" s="148"/>
      <c r="T199" s="41"/>
      <c r="AT199" s="2" t="s">
        <v>174</v>
      </c>
      <c r="AU199" s="2" t="s">
        <v>88</v>
      </c>
    </row>
    <row r="200" spans="2:65" s="149" customFormat="1" ht="22.5">
      <c r="B200" s="150"/>
      <c r="C200" s="207"/>
      <c r="D200" s="151" t="s">
        <v>176</v>
      </c>
      <c r="E200" s="152" t="s">
        <v>1</v>
      </c>
      <c r="F200" s="153" t="s">
        <v>2633</v>
      </c>
      <c r="H200" s="152" t="s">
        <v>1</v>
      </c>
      <c r="I200" s="154"/>
      <c r="L200" s="150"/>
      <c r="M200" s="155"/>
      <c r="T200" s="156"/>
      <c r="AT200" s="152" t="s">
        <v>176</v>
      </c>
      <c r="AU200" s="152" t="s">
        <v>88</v>
      </c>
      <c r="AV200" s="149" t="s">
        <v>86</v>
      </c>
      <c r="AW200" s="149" t="s">
        <v>34</v>
      </c>
      <c r="AX200" s="149" t="s">
        <v>78</v>
      </c>
      <c r="AY200" s="152" t="s">
        <v>165</v>
      </c>
    </row>
    <row r="201" spans="2:65" s="157" customFormat="1" ht="11.25">
      <c r="B201" s="158"/>
      <c r="C201" s="208"/>
      <c r="D201" s="151" t="s">
        <v>176</v>
      </c>
      <c r="E201" s="159" t="s">
        <v>1</v>
      </c>
      <c r="F201" s="160" t="s">
        <v>2623</v>
      </c>
      <c r="H201" s="161">
        <v>42</v>
      </c>
      <c r="I201" s="162"/>
      <c r="L201" s="158"/>
      <c r="M201" s="163"/>
      <c r="T201" s="164"/>
      <c r="AT201" s="159" t="s">
        <v>176</v>
      </c>
      <c r="AU201" s="159" t="s">
        <v>88</v>
      </c>
      <c r="AV201" s="157" t="s">
        <v>88</v>
      </c>
      <c r="AW201" s="157" t="s">
        <v>34</v>
      </c>
      <c r="AX201" s="157" t="s">
        <v>86</v>
      </c>
      <c r="AY201" s="159" t="s">
        <v>165</v>
      </c>
    </row>
    <row r="202" spans="2:65" s="16" customFormat="1" ht="16.5" customHeight="1">
      <c r="B202" s="17"/>
      <c r="C202" s="213" t="s">
        <v>7</v>
      </c>
      <c r="D202" s="178" t="s">
        <v>416</v>
      </c>
      <c r="E202" s="179" t="s">
        <v>2634</v>
      </c>
      <c r="F202" s="180" t="s">
        <v>2635</v>
      </c>
      <c r="G202" s="181" t="s">
        <v>268</v>
      </c>
      <c r="H202" s="182">
        <v>43.26</v>
      </c>
      <c r="I202" s="183"/>
      <c r="J202" s="184">
        <f>ROUND(I202*H202,2)</f>
        <v>0</v>
      </c>
      <c r="K202" s="180" t="s">
        <v>171</v>
      </c>
      <c r="L202" s="185"/>
      <c r="M202" s="186" t="s">
        <v>1</v>
      </c>
      <c r="N202" s="187" t="s">
        <v>43</v>
      </c>
      <c r="P202" s="141">
        <f>O202*H202</f>
        <v>0</v>
      </c>
      <c r="Q202" s="141">
        <v>0.152</v>
      </c>
      <c r="R202" s="141">
        <f>Q202*H202</f>
        <v>6.5755199999999991</v>
      </c>
      <c r="S202" s="141">
        <v>0</v>
      </c>
      <c r="T202" s="142">
        <f>S202*H202</f>
        <v>0</v>
      </c>
      <c r="AR202" s="143" t="s">
        <v>220</v>
      </c>
      <c r="AT202" s="143" t="s">
        <v>416</v>
      </c>
      <c r="AU202" s="143" t="s">
        <v>88</v>
      </c>
      <c r="AY202" s="2" t="s">
        <v>165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2" t="s">
        <v>86</v>
      </c>
      <c r="BK202" s="144">
        <f>ROUND(I202*H202,2)</f>
        <v>0</v>
      </c>
      <c r="BL202" s="2" t="s">
        <v>172</v>
      </c>
      <c r="BM202" s="143" t="s">
        <v>2636</v>
      </c>
    </row>
    <row r="203" spans="2:65" s="157" customFormat="1" ht="11.25">
      <c r="B203" s="158"/>
      <c r="C203" s="208"/>
      <c r="D203" s="151" t="s">
        <v>176</v>
      </c>
      <c r="F203" s="160" t="s">
        <v>2637</v>
      </c>
      <c r="H203" s="161">
        <v>43.26</v>
      </c>
      <c r="I203" s="162"/>
      <c r="L203" s="158"/>
      <c r="M203" s="163"/>
      <c r="T203" s="164"/>
      <c r="AT203" s="159" t="s">
        <v>176</v>
      </c>
      <c r="AU203" s="159" t="s">
        <v>88</v>
      </c>
      <c r="AV203" s="157" t="s">
        <v>88</v>
      </c>
      <c r="AW203" s="157" t="s">
        <v>4</v>
      </c>
      <c r="AX203" s="157" t="s">
        <v>86</v>
      </c>
      <c r="AY203" s="159" t="s">
        <v>165</v>
      </c>
    </row>
    <row r="204" spans="2:65" s="16" customFormat="1" ht="24.2" customHeight="1">
      <c r="B204" s="17"/>
      <c r="C204" s="205" t="s">
        <v>463</v>
      </c>
      <c r="D204" s="132" t="s">
        <v>167</v>
      </c>
      <c r="E204" s="133" t="s">
        <v>2638</v>
      </c>
      <c r="F204" s="134" t="s">
        <v>2639</v>
      </c>
      <c r="G204" s="135" t="s">
        <v>268</v>
      </c>
      <c r="H204" s="136">
        <v>280</v>
      </c>
      <c r="I204" s="137"/>
      <c r="J204" s="138">
        <f>ROUND(I204*H204,2)</f>
        <v>0</v>
      </c>
      <c r="K204" s="134" t="s">
        <v>171</v>
      </c>
      <c r="L204" s="17"/>
      <c r="M204" s="139" t="s">
        <v>1</v>
      </c>
      <c r="N204" s="140" t="s">
        <v>43</v>
      </c>
      <c r="P204" s="141">
        <f>O204*H204</f>
        <v>0</v>
      </c>
      <c r="Q204" s="141">
        <v>0.69</v>
      </c>
      <c r="R204" s="141">
        <f>Q204*H204</f>
        <v>193.2</v>
      </c>
      <c r="S204" s="141">
        <v>0</v>
      </c>
      <c r="T204" s="142">
        <f>S204*H204</f>
        <v>0</v>
      </c>
      <c r="AR204" s="143" t="s">
        <v>172</v>
      </c>
      <c r="AT204" s="143" t="s">
        <v>167</v>
      </c>
      <c r="AU204" s="143" t="s">
        <v>88</v>
      </c>
      <c r="AY204" s="2" t="s">
        <v>165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2" t="s">
        <v>86</v>
      </c>
      <c r="BK204" s="144">
        <f>ROUND(I204*H204,2)</f>
        <v>0</v>
      </c>
      <c r="BL204" s="2" t="s">
        <v>172</v>
      </c>
      <c r="BM204" s="143" t="s">
        <v>2640</v>
      </c>
    </row>
    <row r="205" spans="2:65" s="16" customFormat="1">
      <c r="B205" s="17"/>
      <c r="C205" s="206"/>
      <c r="D205" s="145" t="s">
        <v>174</v>
      </c>
      <c r="F205" s="146" t="s">
        <v>2641</v>
      </c>
      <c r="I205" s="147"/>
      <c r="L205" s="17"/>
      <c r="M205" s="148"/>
      <c r="T205" s="41"/>
      <c r="AT205" s="2" t="s">
        <v>174</v>
      </c>
      <c r="AU205" s="2" t="s">
        <v>88</v>
      </c>
    </row>
    <row r="206" spans="2:65" s="149" customFormat="1" ht="11.25">
      <c r="B206" s="150"/>
      <c r="C206" s="207"/>
      <c r="D206" s="151" t="s">
        <v>176</v>
      </c>
      <c r="E206" s="152" t="s">
        <v>1</v>
      </c>
      <c r="F206" s="153" t="s">
        <v>2642</v>
      </c>
      <c r="H206" s="152" t="s">
        <v>1</v>
      </c>
      <c r="I206" s="154"/>
      <c r="L206" s="150"/>
      <c r="M206" s="155"/>
      <c r="T206" s="156"/>
      <c r="AT206" s="152" t="s">
        <v>176</v>
      </c>
      <c r="AU206" s="152" t="s">
        <v>88</v>
      </c>
      <c r="AV206" s="149" t="s">
        <v>86</v>
      </c>
      <c r="AW206" s="149" t="s">
        <v>34</v>
      </c>
      <c r="AX206" s="149" t="s">
        <v>78</v>
      </c>
      <c r="AY206" s="152" t="s">
        <v>165</v>
      </c>
    </row>
    <row r="207" spans="2:65" s="157" customFormat="1" ht="11.25">
      <c r="B207" s="158"/>
      <c r="C207" s="208"/>
      <c r="D207" s="151" t="s">
        <v>176</v>
      </c>
      <c r="E207" s="159" t="s">
        <v>1</v>
      </c>
      <c r="F207" s="160" t="s">
        <v>2643</v>
      </c>
      <c r="H207" s="161">
        <v>280</v>
      </c>
      <c r="I207" s="162"/>
      <c r="L207" s="158"/>
      <c r="M207" s="163"/>
      <c r="T207" s="164"/>
      <c r="AT207" s="159" t="s">
        <v>176</v>
      </c>
      <c r="AU207" s="159" t="s">
        <v>88</v>
      </c>
      <c r="AV207" s="157" t="s">
        <v>88</v>
      </c>
      <c r="AW207" s="157" t="s">
        <v>34</v>
      </c>
      <c r="AX207" s="157" t="s">
        <v>86</v>
      </c>
      <c r="AY207" s="159" t="s">
        <v>165</v>
      </c>
    </row>
    <row r="208" spans="2:65" s="16" customFormat="1" ht="24.2" customHeight="1">
      <c r="B208" s="17"/>
      <c r="C208" s="205" t="s">
        <v>470</v>
      </c>
      <c r="D208" s="132" t="s">
        <v>167</v>
      </c>
      <c r="E208" s="133" t="s">
        <v>2644</v>
      </c>
      <c r="F208" s="134" t="s">
        <v>2645</v>
      </c>
      <c r="G208" s="135" t="s">
        <v>268</v>
      </c>
      <c r="H208" s="136">
        <v>280</v>
      </c>
      <c r="I208" s="137"/>
      <c r="J208" s="138">
        <f>ROUND(I208*H208,2)</f>
        <v>0</v>
      </c>
      <c r="K208" s="134" t="s">
        <v>171</v>
      </c>
      <c r="L208" s="17"/>
      <c r="M208" s="139" t="s">
        <v>1</v>
      </c>
      <c r="N208" s="140" t="s">
        <v>43</v>
      </c>
      <c r="P208" s="141">
        <f>O208*H208</f>
        <v>0</v>
      </c>
      <c r="Q208" s="141">
        <v>0.18151999999999999</v>
      </c>
      <c r="R208" s="141">
        <f>Q208*H208</f>
        <v>50.825599999999994</v>
      </c>
      <c r="S208" s="141">
        <v>0</v>
      </c>
      <c r="T208" s="142">
        <f>S208*H208</f>
        <v>0</v>
      </c>
      <c r="AR208" s="143" t="s">
        <v>172</v>
      </c>
      <c r="AT208" s="143" t="s">
        <v>167</v>
      </c>
      <c r="AU208" s="143" t="s">
        <v>88</v>
      </c>
      <c r="AY208" s="2" t="s">
        <v>165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2" t="s">
        <v>86</v>
      </c>
      <c r="BK208" s="144">
        <f>ROUND(I208*H208,2)</f>
        <v>0</v>
      </c>
      <c r="BL208" s="2" t="s">
        <v>172</v>
      </c>
      <c r="BM208" s="143" t="s">
        <v>2646</v>
      </c>
    </row>
    <row r="209" spans="2:65" s="16" customFormat="1">
      <c r="B209" s="17"/>
      <c r="C209" s="206"/>
      <c r="D209" s="145" t="s">
        <v>174</v>
      </c>
      <c r="F209" s="146" t="s">
        <v>2647</v>
      </c>
      <c r="I209" s="147"/>
      <c r="L209" s="17"/>
      <c r="M209" s="148"/>
      <c r="T209" s="41"/>
      <c r="AT209" s="2" t="s">
        <v>174</v>
      </c>
      <c r="AU209" s="2" t="s">
        <v>88</v>
      </c>
    </row>
    <row r="210" spans="2:65" s="149" customFormat="1" ht="11.25">
      <c r="B210" s="150"/>
      <c r="C210" s="207"/>
      <c r="D210" s="151" t="s">
        <v>176</v>
      </c>
      <c r="E210" s="152" t="s">
        <v>1</v>
      </c>
      <c r="F210" s="153" t="s">
        <v>2648</v>
      </c>
      <c r="H210" s="152" t="s">
        <v>1</v>
      </c>
      <c r="I210" s="154"/>
      <c r="L210" s="150"/>
      <c r="M210" s="155"/>
      <c r="T210" s="156"/>
      <c r="AT210" s="152" t="s">
        <v>176</v>
      </c>
      <c r="AU210" s="152" t="s">
        <v>88</v>
      </c>
      <c r="AV210" s="149" t="s">
        <v>86</v>
      </c>
      <c r="AW210" s="149" t="s">
        <v>34</v>
      </c>
      <c r="AX210" s="149" t="s">
        <v>78</v>
      </c>
      <c r="AY210" s="152" t="s">
        <v>165</v>
      </c>
    </row>
    <row r="211" spans="2:65" s="157" customFormat="1" ht="11.25">
      <c r="B211" s="158"/>
      <c r="C211" s="208"/>
      <c r="D211" s="151" t="s">
        <v>176</v>
      </c>
      <c r="E211" s="159" t="s">
        <v>1</v>
      </c>
      <c r="F211" s="160" t="s">
        <v>2643</v>
      </c>
      <c r="H211" s="161">
        <v>280</v>
      </c>
      <c r="I211" s="162"/>
      <c r="L211" s="158"/>
      <c r="M211" s="163"/>
      <c r="T211" s="164"/>
      <c r="AT211" s="159" t="s">
        <v>176</v>
      </c>
      <c r="AU211" s="159" t="s">
        <v>88</v>
      </c>
      <c r="AV211" s="157" t="s">
        <v>88</v>
      </c>
      <c r="AW211" s="157" t="s">
        <v>34</v>
      </c>
      <c r="AX211" s="157" t="s">
        <v>86</v>
      </c>
      <c r="AY211" s="159" t="s">
        <v>165</v>
      </c>
    </row>
    <row r="212" spans="2:65" s="16" customFormat="1" ht="24.2" customHeight="1">
      <c r="B212" s="17"/>
      <c r="C212" s="205" t="s">
        <v>476</v>
      </c>
      <c r="D212" s="132" t="s">
        <v>167</v>
      </c>
      <c r="E212" s="133" t="s">
        <v>2649</v>
      </c>
      <c r="F212" s="134" t="s">
        <v>2650</v>
      </c>
      <c r="G212" s="135" t="s">
        <v>268</v>
      </c>
      <c r="H212" s="136">
        <v>280</v>
      </c>
      <c r="I212" s="137"/>
      <c r="J212" s="138">
        <f>ROUND(I212*H212,2)</f>
        <v>0</v>
      </c>
      <c r="K212" s="134" t="s">
        <v>171</v>
      </c>
      <c r="L212" s="17"/>
      <c r="M212" s="139" t="s">
        <v>1</v>
      </c>
      <c r="N212" s="140" t="s">
        <v>43</v>
      </c>
      <c r="P212" s="141">
        <f>O212*H212</f>
        <v>0</v>
      </c>
      <c r="Q212" s="141">
        <v>6.5199999999999998E-3</v>
      </c>
      <c r="R212" s="141">
        <f>Q212*H212</f>
        <v>1.8255999999999999</v>
      </c>
      <c r="S212" s="141">
        <v>0</v>
      </c>
      <c r="T212" s="142">
        <f>S212*H212</f>
        <v>0</v>
      </c>
      <c r="AR212" s="143" t="s">
        <v>172</v>
      </c>
      <c r="AT212" s="143" t="s">
        <v>167</v>
      </c>
      <c r="AU212" s="143" t="s">
        <v>88</v>
      </c>
      <c r="AY212" s="2" t="s">
        <v>165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2" t="s">
        <v>86</v>
      </c>
      <c r="BK212" s="144">
        <f>ROUND(I212*H212,2)</f>
        <v>0</v>
      </c>
      <c r="BL212" s="2" t="s">
        <v>172</v>
      </c>
      <c r="BM212" s="143" t="s">
        <v>2651</v>
      </c>
    </row>
    <row r="213" spans="2:65" s="16" customFormat="1">
      <c r="B213" s="17"/>
      <c r="C213" s="206"/>
      <c r="D213" s="145" t="s">
        <v>174</v>
      </c>
      <c r="F213" s="146" t="s">
        <v>2652</v>
      </c>
      <c r="I213" s="147"/>
      <c r="L213" s="17"/>
      <c r="M213" s="148"/>
      <c r="T213" s="41"/>
      <c r="AT213" s="2" t="s">
        <v>174</v>
      </c>
      <c r="AU213" s="2" t="s">
        <v>88</v>
      </c>
    </row>
    <row r="214" spans="2:65" s="149" customFormat="1" ht="11.25">
      <c r="B214" s="150"/>
      <c r="C214" s="207"/>
      <c r="D214" s="151" t="s">
        <v>176</v>
      </c>
      <c r="E214" s="152" t="s">
        <v>1</v>
      </c>
      <c r="F214" s="153" t="s">
        <v>2648</v>
      </c>
      <c r="H214" s="152" t="s">
        <v>1</v>
      </c>
      <c r="I214" s="154"/>
      <c r="L214" s="150"/>
      <c r="M214" s="155"/>
      <c r="T214" s="156"/>
      <c r="AT214" s="152" t="s">
        <v>176</v>
      </c>
      <c r="AU214" s="152" t="s">
        <v>88</v>
      </c>
      <c r="AV214" s="149" t="s">
        <v>86</v>
      </c>
      <c r="AW214" s="149" t="s">
        <v>34</v>
      </c>
      <c r="AX214" s="149" t="s">
        <v>78</v>
      </c>
      <c r="AY214" s="152" t="s">
        <v>165</v>
      </c>
    </row>
    <row r="215" spans="2:65" s="157" customFormat="1" ht="11.25">
      <c r="B215" s="158"/>
      <c r="C215" s="208"/>
      <c r="D215" s="151" t="s">
        <v>176</v>
      </c>
      <c r="E215" s="159" t="s">
        <v>1</v>
      </c>
      <c r="F215" s="160" t="s">
        <v>2643</v>
      </c>
      <c r="H215" s="161">
        <v>280</v>
      </c>
      <c r="I215" s="162"/>
      <c r="L215" s="158"/>
      <c r="M215" s="163"/>
      <c r="T215" s="164"/>
      <c r="AT215" s="159" t="s">
        <v>176</v>
      </c>
      <c r="AU215" s="159" t="s">
        <v>88</v>
      </c>
      <c r="AV215" s="157" t="s">
        <v>88</v>
      </c>
      <c r="AW215" s="157" t="s">
        <v>34</v>
      </c>
      <c r="AX215" s="157" t="s">
        <v>86</v>
      </c>
      <c r="AY215" s="159" t="s">
        <v>165</v>
      </c>
    </row>
    <row r="216" spans="2:65" s="16" customFormat="1" ht="21.75" customHeight="1">
      <c r="B216" s="17"/>
      <c r="C216" s="205" t="s">
        <v>482</v>
      </c>
      <c r="D216" s="132" t="s">
        <v>167</v>
      </c>
      <c r="E216" s="133" t="s">
        <v>2653</v>
      </c>
      <c r="F216" s="134" t="s">
        <v>2654</v>
      </c>
      <c r="G216" s="135" t="s">
        <v>268</v>
      </c>
      <c r="H216" s="136">
        <v>280</v>
      </c>
      <c r="I216" s="137"/>
      <c r="J216" s="138">
        <f>ROUND(I216*H216,2)</f>
        <v>0</v>
      </c>
      <c r="K216" s="134" t="s">
        <v>171</v>
      </c>
      <c r="L216" s="17"/>
      <c r="M216" s="139" t="s">
        <v>1</v>
      </c>
      <c r="N216" s="140" t="s">
        <v>43</v>
      </c>
      <c r="P216" s="141">
        <f>O216*H216</f>
        <v>0</v>
      </c>
      <c r="Q216" s="141">
        <v>2.1000000000000001E-4</v>
      </c>
      <c r="R216" s="141">
        <f>Q216*H216</f>
        <v>5.8800000000000005E-2</v>
      </c>
      <c r="S216" s="141">
        <v>0</v>
      </c>
      <c r="T216" s="142">
        <f>S216*H216</f>
        <v>0</v>
      </c>
      <c r="AR216" s="143" t="s">
        <v>172</v>
      </c>
      <c r="AT216" s="143" t="s">
        <v>167</v>
      </c>
      <c r="AU216" s="143" t="s">
        <v>88</v>
      </c>
      <c r="AY216" s="2" t="s">
        <v>165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2" t="s">
        <v>86</v>
      </c>
      <c r="BK216" s="144">
        <f>ROUND(I216*H216,2)</f>
        <v>0</v>
      </c>
      <c r="BL216" s="2" t="s">
        <v>172</v>
      </c>
      <c r="BM216" s="143" t="s">
        <v>2655</v>
      </c>
    </row>
    <row r="217" spans="2:65" s="16" customFormat="1">
      <c r="B217" s="17"/>
      <c r="C217" s="206"/>
      <c r="D217" s="145" t="s">
        <v>174</v>
      </c>
      <c r="F217" s="146" t="s">
        <v>2656</v>
      </c>
      <c r="I217" s="147"/>
      <c r="L217" s="17"/>
      <c r="M217" s="148"/>
      <c r="T217" s="41"/>
      <c r="AT217" s="2" t="s">
        <v>174</v>
      </c>
      <c r="AU217" s="2" t="s">
        <v>88</v>
      </c>
    </row>
    <row r="218" spans="2:65" s="149" customFormat="1" ht="11.25">
      <c r="B218" s="150"/>
      <c r="C218" s="207"/>
      <c r="D218" s="151" t="s">
        <v>176</v>
      </c>
      <c r="E218" s="152" t="s">
        <v>1</v>
      </c>
      <c r="F218" s="153" t="s">
        <v>2648</v>
      </c>
      <c r="H218" s="152" t="s">
        <v>1</v>
      </c>
      <c r="I218" s="154"/>
      <c r="L218" s="150"/>
      <c r="M218" s="155"/>
      <c r="T218" s="156"/>
      <c r="AT218" s="152" t="s">
        <v>176</v>
      </c>
      <c r="AU218" s="152" t="s">
        <v>88</v>
      </c>
      <c r="AV218" s="149" t="s">
        <v>86</v>
      </c>
      <c r="AW218" s="149" t="s">
        <v>34</v>
      </c>
      <c r="AX218" s="149" t="s">
        <v>78</v>
      </c>
      <c r="AY218" s="152" t="s">
        <v>165</v>
      </c>
    </row>
    <row r="219" spans="2:65" s="157" customFormat="1" ht="11.25">
      <c r="B219" s="158"/>
      <c r="C219" s="208"/>
      <c r="D219" s="151" t="s">
        <v>176</v>
      </c>
      <c r="E219" s="159" t="s">
        <v>1</v>
      </c>
      <c r="F219" s="160" t="s">
        <v>2643</v>
      </c>
      <c r="H219" s="161">
        <v>280</v>
      </c>
      <c r="I219" s="162"/>
      <c r="L219" s="158"/>
      <c r="M219" s="163"/>
      <c r="T219" s="164"/>
      <c r="AT219" s="159" t="s">
        <v>176</v>
      </c>
      <c r="AU219" s="159" t="s">
        <v>88</v>
      </c>
      <c r="AV219" s="157" t="s">
        <v>88</v>
      </c>
      <c r="AW219" s="157" t="s">
        <v>34</v>
      </c>
      <c r="AX219" s="157" t="s">
        <v>86</v>
      </c>
      <c r="AY219" s="159" t="s">
        <v>165</v>
      </c>
    </row>
    <row r="220" spans="2:65" s="16" customFormat="1" ht="33" customHeight="1">
      <c r="B220" s="17"/>
      <c r="C220" s="205" t="s">
        <v>489</v>
      </c>
      <c r="D220" s="132" t="s">
        <v>167</v>
      </c>
      <c r="E220" s="133" t="s">
        <v>2657</v>
      </c>
      <c r="F220" s="134" t="s">
        <v>2658</v>
      </c>
      <c r="G220" s="135" t="s">
        <v>268</v>
      </c>
      <c r="H220" s="136">
        <v>280</v>
      </c>
      <c r="I220" s="137"/>
      <c r="J220" s="138">
        <f>ROUND(I220*H220,2)</f>
        <v>0</v>
      </c>
      <c r="K220" s="134" t="s">
        <v>171</v>
      </c>
      <c r="L220" s="17"/>
      <c r="M220" s="139" t="s">
        <v>1</v>
      </c>
      <c r="N220" s="140" t="s">
        <v>43</v>
      </c>
      <c r="P220" s="141">
        <f>O220*H220</f>
        <v>0</v>
      </c>
      <c r="Q220" s="141">
        <v>0.10373</v>
      </c>
      <c r="R220" s="141">
        <f>Q220*H220</f>
        <v>29.0444</v>
      </c>
      <c r="S220" s="141">
        <v>0</v>
      </c>
      <c r="T220" s="142">
        <f>S220*H220</f>
        <v>0</v>
      </c>
      <c r="AR220" s="143" t="s">
        <v>172</v>
      </c>
      <c r="AT220" s="143" t="s">
        <v>167</v>
      </c>
      <c r="AU220" s="143" t="s">
        <v>88</v>
      </c>
      <c r="AY220" s="2" t="s">
        <v>165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2" t="s">
        <v>86</v>
      </c>
      <c r="BK220" s="144">
        <f>ROUND(I220*H220,2)</f>
        <v>0</v>
      </c>
      <c r="BL220" s="2" t="s">
        <v>172</v>
      </c>
      <c r="BM220" s="143" t="s">
        <v>2659</v>
      </c>
    </row>
    <row r="221" spans="2:65" s="16" customFormat="1">
      <c r="B221" s="17"/>
      <c r="C221" s="206"/>
      <c r="D221" s="145" t="s">
        <v>174</v>
      </c>
      <c r="F221" s="146" t="s">
        <v>2660</v>
      </c>
      <c r="I221" s="147"/>
      <c r="L221" s="17"/>
      <c r="M221" s="148"/>
      <c r="T221" s="41"/>
      <c r="AT221" s="2" t="s">
        <v>174</v>
      </c>
      <c r="AU221" s="2" t="s">
        <v>88</v>
      </c>
    </row>
    <row r="222" spans="2:65" s="16" customFormat="1" ht="48.75">
      <c r="B222" s="17"/>
      <c r="C222" s="206"/>
      <c r="D222" s="151" t="s">
        <v>358</v>
      </c>
      <c r="F222" s="173" t="s">
        <v>2661</v>
      </c>
      <c r="I222" s="147"/>
      <c r="L222" s="17"/>
      <c r="M222" s="148"/>
      <c r="T222" s="41"/>
      <c r="AT222" s="2" t="s">
        <v>358</v>
      </c>
      <c r="AU222" s="2" t="s">
        <v>88</v>
      </c>
    </row>
    <row r="223" spans="2:65" s="149" customFormat="1" ht="11.25">
      <c r="B223" s="150"/>
      <c r="C223" s="207"/>
      <c r="D223" s="151" t="s">
        <v>176</v>
      </c>
      <c r="E223" s="152" t="s">
        <v>1</v>
      </c>
      <c r="F223" s="153" t="s">
        <v>2648</v>
      </c>
      <c r="H223" s="152" t="s">
        <v>1</v>
      </c>
      <c r="I223" s="154"/>
      <c r="L223" s="150"/>
      <c r="M223" s="155"/>
      <c r="T223" s="156"/>
      <c r="AT223" s="152" t="s">
        <v>176</v>
      </c>
      <c r="AU223" s="152" t="s">
        <v>88</v>
      </c>
      <c r="AV223" s="149" t="s">
        <v>86</v>
      </c>
      <c r="AW223" s="149" t="s">
        <v>34</v>
      </c>
      <c r="AX223" s="149" t="s">
        <v>78</v>
      </c>
      <c r="AY223" s="152" t="s">
        <v>165</v>
      </c>
    </row>
    <row r="224" spans="2:65" s="157" customFormat="1" ht="11.25">
      <c r="B224" s="158"/>
      <c r="C224" s="208"/>
      <c r="D224" s="151" t="s">
        <v>176</v>
      </c>
      <c r="E224" s="159" t="s">
        <v>1</v>
      </c>
      <c r="F224" s="160" t="s">
        <v>2643</v>
      </c>
      <c r="H224" s="161">
        <v>280</v>
      </c>
      <c r="I224" s="162"/>
      <c r="L224" s="158"/>
      <c r="M224" s="163"/>
      <c r="T224" s="164"/>
      <c r="AT224" s="159" t="s">
        <v>176</v>
      </c>
      <c r="AU224" s="159" t="s">
        <v>88</v>
      </c>
      <c r="AV224" s="157" t="s">
        <v>88</v>
      </c>
      <c r="AW224" s="157" t="s">
        <v>34</v>
      </c>
      <c r="AX224" s="157" t="s">
        <v>86</v>
      </c>
      <c r="AY224" s="159" t="s">
        <v>165</v>
      </c>
    </row>
    <row r="225" spans="2:65" s="119" customFormat="1" ht="22.9" customHeight="1">
      <c r="B225" s="120"/>
      <c r="C225" s="210"/>
      <c r="D225" s="121" t="s">
        <v>77</v>
      </c>
      <c r="E225" s="130" t="s">
        <v>226</v>
      </c>
      <c r="F225" s="130" t="s">
        <v>918</v>
      </c>
      <c r="I225" s="123"/>
      <c r="J225" s="131">
        <f>BK225</f>
        <v>0</v>
      </c>
      <c r="L225" s="120"/>
      <c r="M225" s="125"/>
      <c r="P225" s="126">
        <f>SUM(P226:P243)</f>
        <v>0</v>
      </c>
      <c r="R225" s="126">
        <f>SUM(R226:R243)</f>
        <v>36.779000000000003</v>
      </c>
      <c r="T225" s="127">
        <f>SUM(T226:T243)</f>
        <v>0</v>
      </c>
      <c r="AR225" s="121" t="s">
        <v>86</v>
      </c>
      <c r="AT225" s="128" t="s">
        <v>77</v>
      </c>
      <c r="AU225" s="128" t="s">
        <v>86</v>
      </c>
      <c r="AY225" s="121" t="s">
        <v>165</v>
      </c>
      <c r="BK225" s="129">
        <f>SUM(BK226:BK243)</f>
        <v>0</v>
      </c>
    </row>
    <row r="226" spans="2:65" s="16" customFormat="1" ht="33" customHeight="1">
      <c r="B226" s="17"/>
      <c r="C226" s="205" t="s">
        <v>496</v>
      </c>
      <c r="D226" s="132" t="s">
        <v>167</v>
      </c>
      <c r="E226" s="133" t="s">
        <v>2662</v>
      </c>
      <c r="F226" s="134" t="s">
        <v>2663</v>
      </c>
      <c r="G226" s="135" t="s">
        <v>248</v>
      </c>
      <c r="H226" s="136">
        <v>92</v>
      </c>
      <c r="I226" s="137"/>
      <c r="J226" s="138">
        <f>ROUND(I226*H226,2)</f>
        <v>0</v>
      </c>
      <c r="K226" s="134" t="s">
        <v>171</v>
      </c>
      <c r="L226" s="17"/>
      <c r="M226" s="139" t="s">
        <v>1</v>
      </c>
      <c r="N226" s="140" t="s">
        <v>43</v>
      </c>
      <c r="P226" s="141">
        <f>O226*H226</f>
        <v>0</v>
      </c>
      <c r="Q226" s="141">
        <v>0.15540000000000001</v>
      </c>
      <c r="R226" s="141">
        <f>Q226*H226</f>
        <v>14.296800000000001</v>
      </c>
      <c r="S226" s="141">
        <v>0</v>
      </c>
      <c r="T226" s="142">
        <f>S226*H226</f>
        <v>0</v>
      </c>
      <c r="AR226" s="143" t="s">
        <v>172</v>
      </c>
      <c r="AT226" s="143" t="s">
        <v>167</v>
      </c>
      <c r="AU226" s="143" t="s">
        <v>88</v>
      </c>
      <c r="AY226" s="2" t="s">
        <v>165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2" t="s">
        <v>86</v>
      </c>
      <c r="BK226" s="144">
        <f>ROUND(I226*H226,2)</f>
        <v>0</v>
      </c>
      <c r="BL226" s="2" t="s">
        <v>172</v>
      </c>
      <c r="BM226" s="143" t="s">
        <v>2664</v>
      </c>
    </row>
    <row r="227" spans="2:65" s="16" customFormat="1">
      <c r="B227" s="17"/>
      <c r="C227" s="206"/>
      <c r="D227" s="145" t="s">
        <v>174</v>
      </c>
      <c r="F227" s="146" t="s">
        <v>2665</v>
      </c>
      <c r="I227" s="147"/>
      <c r="L227" s="17"/>
      <c r="M227" s="148"/>
      <c r="T227" s="41"/>
      <c r="AT227" s="2" t="s">
        <v>174</v>
      </c>
      <c r="AU227" s="2" t="s">
        <v>88</v>
      </c>
    </row>
    <row r="228" spans="2:65" s="149" customFormat="1" ht="11.25">
      <c r="B228" s="150"/>
      <c r="C228" s="207"/>
      <c r="D228" s="151" t="s">
        <v>176</v>
      </c>
      <c r="E228" s="152" t="s">
        <v>1</v>
      </c>
      <c r="F228" s="153" t="s">
        <v>2666</v>
      </c>
      <c r="H228" s="152" t="s">
        <v>1</v>
      </c>
      <c r="I228" s="154"/>
      <c r="L228" s="150"/>
      <c r="M228" s="155"/>
      <c r="T228" s="156"/>
      <c r="AT228" s="152" t="s">
        <v>176</v>
      </c>
      <c r="AU228" s="152" t="s">
        <v>88</v>
      </c>
      <c r="AV228" s="149" t="s">
        <v>86</v>
      </c>
      <c r="AW228" s="149" t="s">
        <v>34</v>
      </c>
      <c r="AX228" s="149" t="s">
        <v>78</v>
      </c>
      <c r="AY228" s="152" t="s">
        <v>165</v>
      </c>
    </row>
    <row r="229" spans="2:65" s="157" customFormat="1" ht="11.25">
      <c r="B229" s="158"/>
      <c r="C229" s="208"/>
      <c r="D229" s="151" t="s">
        <v>176</v>
      </c>
      <c r="E229" s="159" t="s">
        <v>1</v>
      </c>
      <c r="F229" s="160" t="s">
        <v>2667</v>
      </c>
      <c r="H229" s="161">
        <v>92</v>
      </c>
      <c r="I229" s="162"/>
      <c r="L229" s="158"/>
      <c r="M229" s="163"/>
      <c r="T229" s="164"/>
      <c r="AT229" s="159" t="s">
        <v>176</v>
      </c>
      <c r="AU229" s="159" t="s">
        <v>88</v>
      </c>
      <c r="AV229" s="157" t="s">
        <v>88</v>
      </c>
      <c r="AW229" s="157" t="s">
        <v>34</v>
      </c>
      <c r="AX229" s="157" t="s">
        <v>86</v>
      </c>
      <c r="AY229" s="159" t="s">
        <v>165</v>
      </c>
    </row>
    <row r="230" spans="2:65" s="16" customFormat="1" ht="16.5" customHeight="1">
      <c r="B230" s="17"/>
      <c r="C230" s="213" t="s">
        <v>508</v>
      </c>
      <c r="D230" s="178" t="s">
        <v>416</v>
      </c>
      <c r="E230" s="179" t="s">
        <v>2668</v>
      </c>
      <c r="F230" s="180" t="s">
        <v>2669</v>
      </c>
      <c r="G230" s="181" t="s">
        <v>248</v>
      </c>
      <c r="H230" s="182">
        <v>93.84</v>
      </c>
      <c r="I230" s="183"/>
      <c r="J230" s="184">
        <f>ROUND(I230*H230,2)</f>
        <v>0</v>
      </c>
      <c r="K230" s="180" t="s">
        <v>171</v>
      </c>
      <c r="L230" s="185"/>
      <c r="M230" s="186" t="s">
        <v>1</v>
      </c>
      <c r="N230" s="187" t="s">
        <v>43</v>
      </c>
      <c r="P230" s="141">
        <f>O230*H230</f>
        <v>0</v>
      </c>
      <c r="Q230" s="141">
        <v>0.08</v>
      </c>
      <c r="R230" s="141">
        <f>Q230*H230</f>
        <v>7.5072000000000001</v>
      </c>
      <c r="S230" s="141">
        <v>0</v>
      </c>
      <c r="T230" s="142">
        <f>S230*H230</f>
        <v>0</v>
      </c>
      <c r="AR230" s="143" t="s">
        <v>220</v>
      </c>
      <c r="AT230" s="143" t="s">
        <v>416</v>
      </c>
      <c r="AU230" s="143" t="s">
        <v>88</v>
      </c>
      <c r="AY230" s="2" t="s">
        <v>165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2" t="s">
        <v>86</v>
      </c>
      <c r="BK230" s="144">
        <f>ROUND(I230*H230,2)</f>
        <v>0</v>
      </c>
      <c r="BL230" s="2" t="s">
        <v>172</v>
      </c>
      <c r="BM230" s="143" t="s">
        <v>2670</v>
      </c>
    </row>
    <row r="231" spans="2:65" s="157" customFormat="1" ht="11.25">
      <c r="B231" s="158"/>
      <c r="C231" s="208"/>
      <c r="D231" s="151" t="s">
        <v>176</v>
      </c>
      <c r="F231" s="160" t="s">
        <v>2671</v>
      </c>
      <c r="H231" s="161">
        <v>93.84</v>
      </c>
      <c r="I231" s="162"/>
      <c r="L231" s="158"/>
      <c r="M231" s="163"/>
      <c r="T231" s="164"/>
      <c r="AT231" s="159" t="s">
        <v>176</v>
      </c>
      <c r="AU231" s="159" t="s">
        <v>88</v>
      </c>
      <c r="AV231" s="157" t="s">
        <v>88</v>
      </c>
      <c r="AW231" s="157" t="s">
        <v>4</v>
      </c>
      <c r="AX231" s="157" t="s">
        <v>86</v>
      </c>
      <c r="AY231" s="159" t="s">
        <v>165</v>
      </c>
    </row>
    <row r="232" spans="2:65" s="16" customFormat="1" ht="33" customHeight="1">
      <c r="B232" s="17"/>
      <c r="C232" s="205" t="s">
        <v>514</v>
      </c>
      <c r="D232" s="132" t="s">
        <v>167</v>
      </c>
      <c r="E232" s="133" t="s">
        <v>2672</v>
      </c>
      <c r="F232" s="134" t="s">
        <v>2673</v>
      </c>
      <c r="G232" s="135" t="s">
        <v>248</v>
      </c>
      <c r="H232" s="136">
        <v>68</v>
      </c>
      <c r="I232" s="137"/>
      <c r="J232" s="138">
        <f>ROUND(I232*H232,2)</f>
        <v>0</v>
      </c>
      <c r="K232" s="134" t="s">
        <v>171</v>
      </c>
      <c r="L232" s="17"/>
      <c r="M232" s="139" t="s">
        <v>1</v>
      </c>
      <c r="N232" s="140" t="s">
        <v>43</v>
      </c>
      <c r="P232" s="141">
        <f>O232*H232</f>
        <v>0</v>
      </c>
      <c r="Q232" s="141">
        <v>0.1295</v>
      </c>
      <c r="R232" s="141">
        <f>Q232*H232</f>
        <v>8.8060000000000009</v>
      </c>
      <c r="S232" s="141">
        <v>0</v>
      </c>
      <c r="T232" s="142">
        <f>S232*H232</f>
        <v>0</v>
      </c>
      <c r="AR232" s="143" t="s">
        <v>172</v>
      </c>
      <c r="AT232" s="143" t="s">
        <v>167</v>
      </c>
      <c r="AU232" s="143" t="s">
        <v>88</v>
      </c>
      <c r="AY232" s="2" t="s">
        <v>165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2" t="s">
        <v>86</v>
      </c>
      <c r="BK232" s="144">
        <f>ROUND(I232*H232,2)</f>
        <v>0</v>
      </c>
      <c r="BL232" s="2" t="s">
        <v>172</v>
      </c>
      <c r="BM232" s="143" t="s">
        <v>2674</v>
      </c>
    </row>
    <row r="233" spans="2:65" s="16" customFormat="1">
      <c r="B233" s="17"/>
      <c r="C233" s="206"/>
      <c r="D233" s="145" t="s">
        <v>174</v>
      </c>
      <c r="F233" s="146" t="s">
        <v>2675</v>
      </c>
      <c r="I233" s="147"/>
      <c r="L233" s="17"/>
      <c r="M233" s="148"/>
      <c r="T233" s="41"/>
      <c r="AT233" s="2" t="s">
        <v>174</v>
      </c>
      <c r="AU233" s="2" t="s">
        <v>88</v>
      </c>
    </row>
    <row r="234" spans="2:65" s="149" customFormat="1" ht="11.25">
      <c r="B234" s="150"/>
      <c r="C234" s="207"/>
      <c r="D234" s="151" t="s">
        <v>176</v>
      </c>
      <c r="E234" s="152" t="s">
        <v>1</v>
      </c>
      <c r="F234" s="153" t="s">
        <v>2676</v>
      </c>
      <c r="H234" s="152" t="s">
        <v>1</v>
      </c>
      <c r="I234" s="154"/>
      <c r="L234" s="150"/>
      <c r="M234" s="155"/>
      <c r="T234" s="156"/>
      <c r="AT234" s="152" t="s">
        <v>176</v>
      </c>
      <c r="AU234" s="152" t="s">
        <v>88</v>
      </c>
      <c r="AV234" s="149" t="s">
        <v>86</v>
      </c>
      <c r="AW234" s="149" t="s">
        <v>34</v>
      </c>
      <c r="AX234" s="149" t="s">
        <v>78</v>
      </c>
      <c r="AY234" s="152" t="s">
        <v>165</v>
      </c>
    </row>
    <row r="235" spans="2:65" s="157" customFormat="1" ht="11.25">
      <c r="B235" s="158"/>
      <c r="C235" s="208"/>
      <c r="D235" s="151" t="s">
        <v>176</v>
      </c>
      <c r="E235" s="159" t="s">
        <v>1</v>
      </c>
      <c r="F235" s="160" t="s">
        <v>2677</v>
      </c>
      <c r="H235" s="161">
        <v>68</v>
      </c>
      <c r="I235" s="162"/>
      <c r="L235" s="158"/>
      <c r="M235" s="163"/>
      <c r="T235" s="164"/>
      <c r="AT235" s="159" t="s">
        <v>176</v>
      </c>
      <c r="AU235" s="159" t="s">
        <v>88</v>
      </c>
      <c r="AV235" s="157" t="s">
        <v>88</v>
      </c>
      <c r="AW235" s="157" t="s">
        <v>34</v>
      </c>
      <c r="AX235" s="157" t="s">
        <v>86</v>
      </c>
      <c r="AY235" s="159" t="s">
        <v>165</v>
      </c>
    </row>
    <row r="236" spans="2:65" s="16" customFormat="1" ht="16.5" customHeight="1">
      <c r="B236" s="17"/>
      <c r="C236" s="213" t="s">
        <v>520</v>
      </c>
      <c r="D236" s="178" t="s">
        <v>416</v>
      </c>
      <c r="E236" s="179" t="s">
        <v>2678</v>
      </c>
      <c r="F236" s="180" t="s">
        <v>2679</v>
      </c>
      <c r="G236" s="181" t="s">
        <v>248</v>
      </c>
      <c r="H236" s="182">
        <v>69.36</v>
      </c>
      <c r="I236" s="183"/>
      <c r="J236" s="184">
        <f>ROUND(I236*H236,2)</f>
        <v>0</v>
      </c>
      <c r="K236" s="180" t="s">
        <v>171</v>
      </c>
      <c r="L236" s="185"/>
      <c r="M236" s="186" t="s">
        <v>1</v>
      </c>
      <c r="N236" s="187" t="s">
        <v>43</v>
      </c>
      <c r="P236" s="141">
        <f>O236*H236</f>
        <v>0</v>
      </c>
      <c r="Q236" s="141">
        <v>4.4999999999999998E-2</v>
      </c>
      <c r="R236" s="141">
        <f>Q236*H236</f>
        <v>3.1212</v>
      </c>
      <c r="S236" s="141">
        <v>0</v>
      </c>
      <c r="T236" s="142">
        <f>S236*H236</f>
        <v>0</v>
      </c>
      <c r="AR236" s="143" t="s">
        <v>220</v>
      </c>
      <c r="AT236" s="143" t="s">
        <v>416</v>
      </c>
      <c r="AU236" s="143" t="s">
        <v>88</v>
      </c>
      <c r="AY236" s="2" t="s">
        <v>165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2" t="s">
        <v>86</v>
      </c>
      <c r="BK236" s="144">
        <f>ROUND(I236*H236,2)</f>
        <v>0</v>
      </c>
      <c r="BL236" s="2" t="s">
        <v>172</v>
      </c>
      <c r="BM236" s="143" t="s">
        <v>2680</v>
      </c>
    </row>
    <row r="237" spans="2:65" s="157" customFormat="1" ht="11.25">
      <c r="B237" s="158"/>
      <c r="C237" s="208"/>
      <c r="D237" s="151" t="s">
        <v>176</v>
      </c>
      <c r="F237" s="160" t="s">
        <v>2681</v>
      </c>
      <c r="H237" s="161">
        <v>69.36</v>
      </c>
      <c r="I237" s="162"/>
      <c r="L237" s="158"/>
      <c r="M237" s="163"/>
      <c r="T237" s="164"/>
      <c r="AT237" s="159" t="s">
        <v>176</v>
      </c>
      <c r="AU237" s="159" t="s">
        <v>88</v>
      </c>
      <c r="AV237" s="157" t="s">
        <v>88</v>
      </c>
      <c r="AW237" s="157" t="s">
        <v>4</v>
      </c>
      <c r="AX237" s="157" t="s">
        <v>86</v>
      </c>
      <c r="AY237" s="159" t="s">
        <v>165</v>
      </c>
    </row>
    <row r="238" spans="2:65" s="16" customFormat="1" ht="24.2" customHeight="1">
      <c r="B238" s="17"/>
      <c r="C238" s="205" t="s">
        <v>525</v>
      </c>
      <c r="D238" s="132" t="s">
        <v>167</v>
      </c>
      <c r="E238" s="133" t="s">
        <v>2682</v>
      </c>
      <c r="F238" s="134" t="s">
        <v>2683</v>
      </c>
      <c r="G238" s="135" t="s">
        <v>248</v>
      </c>
      <c r="H238" s="136">
        <v>7</v>
      </c>
      <c r="I238" s="137"/>
      <c r="J238" s="138">
        <f>ROUND(I238*H238,2)</f>
        <v>0</v>
      </c>
      <c r="K238" s="134" t="s">
        <v>171</v>
      </c>
      <c r="L238" s="17"/>
      <c r="M238" s="139" t="s">
        <v>1</v>
      </c>
      <c r="N238" s="140" t="s">
        <v>43</v>
      </c>
      <c r="P238" s="141">
        <f>O238*H238</f>
        <v>0</v>
      </c>
      <c r="Q238" s="141">
        <v>0.43540000000000001</v>
      </c>
      <c r="R238" s="141">
        <f>Q238*H238</f>
        <v>3.0478000000000001</v>
      </c>
      <c r="S238" s="141">
        <v>0</v>
      </c>
      <c r="T238" s="142">
        <f>S238*H238</f>
        <v>0</v>
      </c>
      <c r="AR238" s="143" t="s">
        <v>172</v>
      </c>
      <c r="AT238" s="143" t="s">
        <v>167</v>
      </c>
      <c r="AU238" s="143" t="s">
        <v>88</v>
      </c>
      <c r="AY238" s="2" t="s">
        <v>165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2" t="s">
        <v>86</v>
      </c>
      <c r="BK238" s="144">
        <f>ROUND(I238*H238,2)</f>
        <v>0</v>
      </c>
      <c r="BL238" s="2" t="s">
        <v>172</v>
      </c>
      <c r="BM238" s="143" t="s">
        <v>2684</v>
      </c>
    </row>
    <row r="239" spans="2:65" s="16" customFormat="1">
      <c r="B239" s="17"/>
      <c r="C239" s="206"/>
      <c r="D239" s="145" t="s">
        <v>174</v>
      </c>
      <c r="F239" s="146" t="s">
        <v>2685</v>
      </c>
      <c r="I239" s="147"/>
      <c r="L239" s="17"/>
      <c r="M239" s="148"/>
      <c r="T239" s="41"/>
      <c r="AT239" s="2" t="s">
        <v>174</v>
      </c>
      <c r="AU239" s="2" t="s">
        <v>88</v>
      </c>
    </row>
    <row r="240" spans="2:65" s="16" customFormat="1" ht="29.25">
      <c r="B240" s="17"/>
      <c r="C240" s="206"/>
      <c r="D240" s="151" t="s">
        <v>205</v>
      </c>
      <c r="F240" s="173" t="s">
        <v>2686</v>
      </c>
      <c r="I240" s="147"/>
      <c r="L240" s="17"/>
      <c r="M240" s="148"/>
      <c r="T240" s="41"/>
      <c r="AT240" s="2" t="s">
        <v>205</v>
      </c>
      <c r="AU240" s="2" t="s">
        <v>88</v>
      </c>
    </row>
    <row r="241" spans="2:65" s="157" customFormat="1" ht="11.25">
      <c r="B241" s="158"/>
      <c r="C241" s="208"/>
      <c r="D241" s="151" t="s">
        <v>176</v>
      </c>
      <c r="E241" s="159" t="s">
        <v>1</v>
      </c>
      <c r="F241" s="160" t="s">
        <v>2687</v>
      </c>
      <c r="H241" s="161">
        <v>6.4</v>
      </c>
      <c r="I241" s="162"/>
      <c r="L241" s="158"/>
      <c r="M241" s="163"/>
      <c r="T241" s="164"/>
      <c r="AT241" s="159" t="s">
        <v>176</v>
      </c>
      <c r="AU241" s="159" t="s">
        <v>88</v>
      </c>
      <c r="AV241" s="157" t="s">
        <v>88</v>
      </c>
      <c r="AW241" s="157" t="s">
        <v>34</v>
      </c>
      <c r="AX241" s="157" t="s">
        <v>78</v>
      </c>
      <c r="AY241" s="159" t="s">
        <v>165</v>
      </c>
    </row>
    <row r="242" spans="2:65" s="157" customFormat="1" ht="11.25">
      <c r="B242" s="158"/>
      <c r="C242" s="208"/>
      <c r="D242" s="151" t="s">
        <v>176</v>
      </c>
      <c r="E242" s="159" t="s">
        <v>1</v>
      </c>
      <c r="F242" s="160" t="s">
        <v>2688</v>
      </c>
      <c r="H242" s="161">
        <v>0.6</v>
      </c>
      <c r="I242" s="162"/>
      <c r="L242" s="158"/>
      <c r="M242" s="163"/>
      <c r="T242" s="164"/>
      <c r="AT242" s="159" t="s">
        <v>176</v>
      </c>
      <c r="AU242" s="159" t="s">
        <v>88</v>
      </c>
      <c r="AV242" s="157" t="s">
        <v>88</v>
      </c>
      <c r="AW242" s="157" t="s">
        <v>34</v>
      </c>
      <c r="AX242" s="157" t="s">
        <v>78</v>
      </c>
      <c r="AY242" s="159" t="s">
        <v>165</v>
      </c>
    </row>
    <row r="243" spans="2:65" s="165" customFormat="1" ht="11.25">
      <c r="B243" s="166"/>
      <c r="C243" s="209"/>
      <c r="D243" s="151" t="s">
        <v>176</v>
      </c>
      <c r="E243" s="167" t="s">
        <v>1</v>
      </c>
      <c r="F243" s="168" t="s">
        <v>191</v>
      </c>
      <c r="H243" s="169">
        <v>7</v>
      </c>
      <c r="I243" s="170"/>
      <c r="L243" s="166"/>
      <c r="M243" s="171"/>
      <c r="T243" s="172"/>
      <c r="AT243" s="167" t="s">
        <v>176</v>
      </c>
      <c r="AU243" s="167" t="s">
        <v>88</v>
      </c>
      <c r="AV243" s="165" t="s">
        <v>172</v>
      </c>
      <c r="AW243" s="165" t="s">
        <v>34</v>
      </c>
      <c r="AX243" s="165" t="s">
        <v>86</v>
      </c>
      <c r="AY243" s="167" t="s">
        <v>165</v>
      </c>
    </row>
    <row r="244" spans="2:65" s="119" customFormat="1" ht="22.9" customHeight="1">
      <c r="B244" s="120"/>
      <c r="C244" s="210"/>
      <c r="D244" s="121" t="s">
        <v>77</v>
      </c>
      <c r="E244" s="130" t="s">
        <v>939</v>
      </c>
      <c r="F244" s="130" t="s">
        <v>940</v>
      </c>
      <c r="I244" s="123"/>
      <c r="J244" s="131">
        <f>BK244</f>
        <v>0</v>
      </c>
      <c r="L244" s="120"/>
      <c r="M244" s="125"/>
      <c r="P244" s="126">
        <f>SUM(P245:P246)</f>
        <v>0</v>
      </c>
      <c r="R244" s="126">
        <f>SUM(R245:R246)</f>
        <v>0</v>
      </c>
      <c r="T244" s="127">
        <f>SUM(T245:T246)</f>
        <v>0</v>
      </c>
      <c r="AR244" s="121" t="s">
        <v>86</v>
      </c>
      <c r="AT244" s="128" t="s">
        <v>77</v>
      </c>
      <c r="AU244" s="128" t="s">
        <v>86</v>
      </c>
      <c r="AY244" s="121" t="s">
        <v>165</v>
      </c>
      <c r="BK244" s="129">
        <f>SUM(BK245:BK246)</f>
        <v>0</v>
      </c>
    </row>
    <row r="245" spans="2:65" s="16" customFormat="1" ht="33" customHeight="1">
      <c r="B245" s="17"/>
      <c r="C245" s="205" t="s">
        <v>531</v>
      </c>
      <c r="D245" s="132" t="s">
        <v>167</v>
      </c>
      <c r="E245" s="133" t="s">
        <v>2689</v>
      </c>
      <c r="F245" s="134" t="s">
        <v>2690</v>
      </c>
      <c r="G245" s="135" t="s">
        <v>278</v>
      </c>
      <c r="H245" s="136">
        <v>532.38300000000004</v>
      </c>
      <c r="I245" s="137"/>
      <c r="J245" s="138">
        <f>ROUND(I245*H245,2)</f>
        <v>0</v>
      </c>
      <c r="K245" s="134" t="s">
        <v>171</v>
      </c>
      <c r="L245" s="17"/>
      <c r="M245" s="139" t="s">
        <v>1</v>
      </c>
      <c r="N245" s="140" t="s">
        <v>43</v>
      </c>
      <c r="P245" s="141">
        <f>O245*H245</f>
        <v>0</v>
      </c>
      <c r="Q245" s="141">
        <v>0</v>
      </c>
      <c r="R245" s="141">
        <f>Q245*H245</f>
        <v>0</v>
      </c>
      <c r="S245" s="141">
        <v>0</v>
      </c>
      <c r="T245" s="142">
        <f>S245*H245</f>
        <v>0</v>
      </c>
      <c r="AR245" s="143" t="s">
        <v>172</v>
      </c>
      <c r="AT245" s="143" t="s">
        <v>167</v>
      </c>
      <c r="AU245" s="143" t="s">
        <v>88</v>
      </c>
      <c r="AY245" s="2" t="s">
        <v>165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2" t="s">
        <v>86</v>
      </c>
      <c r="BK245" s="144">
        <f>ROUND(I245*H245,2)</f>
        <v>0</v>
      </c>
      <c r="BL245" s="2" t="s">
        <v>172</v>
      </c>
      <c r="BM245" s="143" t="s">
        <v>2691</v>
      </c>
    </row>
    <row r="246" spans="2:65" s="16" customFormat="1">
      <c r="B246" s="17"/>
      <c r="C246" s="206"/>
      <c r="D246" s="145" t="s">
        <v>174</v>
      </c>
      <c r="F246" s="146" t="s">
        <v>2692</v>
      </c>
      <c r="I246" s="147"/>
      <c r="L246" s="17"/>
      <c r="M246" s="148"/>
      <c r="T246" s="41"/>
      <c r="AT246" s="2" t="s">
        <v>174</v>
      </c>
      <c r="AU246" s="2" t="s">
        <v>88</v>
      </c>
    </row>
    <row r="247" spans="2:65" s="119" customFormat="1" ht="25.9" customHeight="1">
      <c r="B247" s="120"/>
      <c r="C247" s="210"/>
      <c r="D247" s="121" t="s">
        <v>77</v>
      </c>
      <c r="E247" s="122" t="s">
        <v>946</v>
      </c>
      <c r="F247" s="122" t="s">
        <v>947</v>
      </c>
      <c r="I247" s="123"/>
      <c r="J247" s="124">
        <f>BK247</f>
        <v>0</v>
      </c>
      <c r="L247" s="120"/>
      <c r="M247" s="125"/>
      <c r="P247" s="126">
        <f>P248</f>
        <v>0</v>
      </c>
      <c r="R247" s="126">
        <f>R248</f>
        <v>3.0848999999999998E-2</v>
      </c>
      <c r="T247" s="127">
        <f>T248</f>
        <v>0</v>
      </c>
      <c r="AR247" s="121" t="s">
        <v>88</v>
      </c>
      <c r="AT247" s="128" t="s">
        <v>77</v>
      </c>
      <c r="AU247" s="128" t="s">
        <v>78</v>
      </c>
      <c r="AY247" s="121" t="s">
        <v>165</v>
      </c>
      <c r="BK247" s="129">
        <f>BK248</f>
        <v>0</v>
      </c>
    </row>
    <row r="248" spans="2:65" s="119" customFormat="1" ht="22.9" customHeight="1">
      <c r="B248" s="120"/>
      <c r="C248" s="210"/>
      <c r="D248" s="121" t="s">
        <v>77</v>
      </c>
      <c r="E248" s="130" t="s">
        <v>948</v>
      </c>
      <c r="F248" s="130" t="s">
        <v>949</v>
      </c>
      <c r="I248" s="123"/>
      <c r="J248" s="131">
        <f>BK248</f>
        <v>0</v>
      </c>
      <c r="L248" s="120"/>
      <c r="M248" s="125"/>
      <c r="P248" s="126">
        <f>SUM(P249:P252)</f>
        <v>0</v>
      </c>
      <c r="R248" s="126">
        <f>SUM(R249:R252)</f>
        <v>3.0848999999999998E-2</v>
      </c>
      <c r="T248" s="127">
        <f>SUM(T249:T252)</f>
        <v>0</v>
      </c>
      <c r="AR248" s="121" t="s">
        <v>88</v>
      </c>
      <c r="AT248" s="128" t="s">
        <v>77</v>
      </c>
      <c r="AU248" s="128" t="s">
        <v>86</v>
      </c>
      <c r="AY248" s="121" t="s">
        <v>165</v>
      </c>
      <c r="BK248" s="129">
        <f>SUM(BK249:BK252)</f>
        <v>0</v>
      </c>
    </row>
    <row r="249" spans="2:65" s="16" customFormat="1" ht="24.2" customHeight="1">
      <c r="B249" s="17"/>
      <c r="C249" s="205" t="s">
        <v>536</v>
      </c>
      <c r="D249" s="132" t="s">
        <v>167</v>
      </c>
      <c r="E249" s="133" t="s">
        <v>2693</v>
      </c>
      <c r="F249" s="134" t="s">
        <v>2694</v>
      </c>
      <c r="G249" s="135" t="s">
        <v>268</v>
      </c>
      <c r="H249" s="136">
        <v>16.95</v>
      </c>
      <c r="I249" s="137"/>
      <c r="J249" s="138">
        <f>ROUND(I249*H249,2)</f>
        <v>0</v>
      </c>
      <c r="K249" s="134" t="s">
        <v>171</v>
      </c>
      <c r="L249" s="17"/>
      <c r="M249" s="139" t="s">
        <v>1</v>
      </c>
      <c r="N249" s="140" t="s">
        <v>43</v>
      </c>
      <c r="P249" s="141">
        <f>O249*H249</f>
        <v>0</v>
      </c>
      <c r="Q249" s="141">
        <v>1.82E-3</v>
      </c>
      <c r="R249" s="141">
        <f>Q249*H249</f>
        <v>3.0848999999999998E-2</v>
      </c>
      <c r="S249" s="141">
        <v>0</v>
      </c>
      <c r="T249" s="142">
        <f>S249*H249</f>
        <v>0</v>
      </c>
      <c r="AR249" s="143" t="s">
        <v>249</v>
      </c>
      <c r="AT249" s="143" t="s">
        <v>167</v>
      </c>
      <c r="AU249" s="143" t="s">
        <v>88</v>
      </c>
      <c r="AY249" s="2" t="s">
        <v>165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2" t="s">
        <v>86</v>
      </c>
      <c r="BK249" s="144">
        <f>ROUND(I249*H249,2)</f>
        <v>0</v>
      </c>
      <c r="BL249" s="2" t="s">
        <v>249</v>
      </c>
      <c r="BM249" s="143" t="s">
        <v>2695</v>
      </c>
    </row>
    <row r="250" spans="2:65" s="16" customFormat="1">
      <c r="B250" s="17"/>
      <c r="C250" s="206"/>
      <c r="D250" s="145" t="s">
        <v>174</v>
      </c>
      <c r="F250" s="146" t="s">
        <v>2696</v>
      </c>
      <c r="I250" s="147"/>
      <c r="L250" s="17"/>
      <c r="M250" s="148"/>
      <c r="T250" s="41"/>
      <c r="AT250" s="2" t="s">
        <v>174</v>
      </c>
      <c r="AU250" s="2" t="s">
        <v>88</v>
      </c>
    </row>
    <row r="251" spans="2:65" s="149" customFormat="1" ht="11.25">
      <c r="B251" s="150"/>
      <c r="C251" s="207"/>
      <c r="D251" s="151" t="s">
        <v>176</v>
      </c>
      <c r="E251" s="152" t="s">
        <v>1</v>
      </c>
      <c r="F251" s="153" t="s">
        <v>2697</v>
      </c>
      <c r="H251" s="152" t="s">
        <v>1</v>
      </c>
      <c r="I251" s="154"/>
      <c r="L251" s="150"/>
      <c r="M251" s="155"/>
      <c r="T251" s="156"/>
      <c r="AT251" s="152" t="s">
        <v>176</v>
      </c>
      <c r="AU251" s="152" t="s">
        <v>88</v>
      </c>
      <c r="AV251" s="149" t="s">
        <v>86</v>
      </c>
      <c r="AW251" s="149" t="s">
        <v>34</v>
      </c>
      <c r="AX251" s="149" t="s">
        <v>78</v>
      </c>
      <c r="AY251" s="152" t="s">
        <v>165</v>
      </c>
    </row>
    <row r="252" spans="2:65" s="157" customFormat="1" ht="11.25">
      <c r="B252" s="158"/>
      <c r="C252" s="208"/>
      <c r="D252" s="151" t="s">
        <v>176</v>
      </c>
      <c r="E252" s="159" t="s">
        <v>1</v>
      </c>
      <c r="F252" s="160" t="s">
        <v>2698</v>
      </c>
      <c r="H252" s="161">
        <v>16.95</v>
      </c>
      <c r="I252" s="162"/>
      <c r="L252" s="158"/>
      <c r="M252" s="174"/>
      <c r="N252" s="175"/>
      <c r="O252" s="175"/>
      <c r="P252" s="175"/>
      <c r="Q252" s="175"/>
      <c r="R252" s="175"/>
      <c r="S252" s="175"/>
      <c r="T252" s="176"/>
      <c r="AT252" s="159" t="s">
        <v>176</v>
      </c>
      <c r="AU252" s="159" t="s">
        <v>88</v>
      </c>
      <c r="AV252" s="157" t="s">
        <v>88</v>
      </c>
      <c r="AW252" s="157" t="s">
        <v>34</v>
      </c>
      <c r="AX252" s="157" t="s">
        <v>86</v>
      </c>
      <c r="AY252" s="159" t="s">
        <v>165</v>
      </c>
    </row>
    <row r="253" spans="2:65" s="16" customFormat="1" ht="6.95" customHeight="1"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17"/>
    </row>
  </sheetData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0" r:id="rId1"/>
    <hyperlink ref="F133" r:id="rId2"/>
    <hyperlink ref="F137" r:id="rId3"/>
    <hyperlink ref="F144" r:id="rId4"/>
    <hyperlink ref="F148" r:id="rId5"/>
    <hyperlink ref="F152" r:id="rId6"/>
    <hyperlink ref="F156" r:id="rId7"/>
    <hyperlink ref="F158" r:id="rId8"/>
    <hyperlink ref="F162" r:id="rId9"/>
    <hyperlink ref="F169" r:id="rId10"/>
    <hyperlink ref="F176" r:id="rId11"/>
    <hyperlink ref="F182" r:id="rId12"/>
    <hyperlink ref="F188" r:id="rId13"/>
    <hyperlink ref="F195" r:id="rId14"/>
    <hyperlink ref="F199" r:id="rId15"/>
    <hyperlink ref="F205" r:id="rId16"/>
    <hyperlink ref="F209" r:id="rId17"/>
    <hyperlink ref="F213" r:id="rId18"/>
    <hyperlink ref="F217" r:id="rId19"/>
    <hyperlink ref="F221" r:id="rId20"/>
    <hyperlink ref="F227" r:id="rId21"/>
    <hyperlink ref="F233" r:id="rId22"/>
    <hyperlink ref="F239" r:id="rId23"/>
    <hyperlink ref="F246" r:id="rId24"/>
    <hyperlink ref="F250" r:id="rId25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76"/>
  <sheetViews>
    <sheetView topLeftCell="A98" workbookViewId="0">
      <selection activeCell="I124" sqref="I124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122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2699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ROUND(J121,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ROUND((SUM(BE121:BE175)),  2)</f>
        <v>0</v>
      </c>
      <c r="I33" s="88">
        <v>0.21</v>
      </c>
      <c r="J33" s="73">
        <f>ROUND(((SUM(BE121:BE175))*I33),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ROUND((SUM(BF121:BF175)),  2)</f>
        <v>0</v>
      </c>
      <c r="I34" s="88">
        <v>0.15</v>
      </c>
      <c r="J34" s="73">
        <f>ROUND(((SUM(BF121:BF175))*I34),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ROUND((SUM(BG121:BG175)),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ROUND((SUM(BH121:BH175)),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ROUND((SUM(BI121:BI175)),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SO.08 - Oplocení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J121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70" customFormat="1" ht="19.899999999999999" customHeight="1">
      <c r="B99" s="106"/>
      <c r="D99" s="107" t="s">
        <v>324</v>
      </c>
      <c r="E99" s="108"/>
      <c r="F99" s="108"/>
      <c r="G99" s="108"/>
      <c r="H99" s="108"/>
      <c r="I99" s="108"/>
      <c r="J99" s="109">
        <f>J133</f>
        <v>0</v>
      </c>
      <c r="L99" s="106"/>
    </row>
    <row r="100" spans="2:12" s="70" customFormat="1" ht="19.899999999999999" customHeight="1">
      <c r="B100" s="106"/>
      <c r="D100" s="107" t="s">
        <v>325</v>
      </c>
      <c r="E100" s="108"/>
      <c r="F100" s="108"/>
      <c r="G100" s="108"/>
      <c r="H100" s="108"/>
      <c r="I100" s="108"/>
      <c r="J100" s="109">
        <f>J137</f>
        <v>0</v>
      </c>
      <c r="L100" s="106"/>
    </row>
    <row r="101" spans="2:12" s="70" customFormat="1" ht="19.899999999999999" customHeight="1">
      <c r="B101" s="106"/>
      <c r="D101" s="107" t="s">
        <v>331</v>
      </c>
      <c r="E101" s="108"/>
      <c r="F101" s="108"/>
      <c r="G101" s="108"/>
      <c r="H101" s="108"/>
      <c r="I101" s="108"/>
      <c r="J101" s="109">
        <f>J173</f>
        <v>0</v>
      </c>
      <c r="L101" s="106"/>
    </row>
    <row r="102" spans="2:12" s="16" customFormat="1" ht="21.75" customHeight="1">
      <c r="B102" s="17"/>
      <c r="L102" s="17"/>
    </row>
    <row r="103" spans="2:12" s="16" customFormat="1" ht="6.95" customHeight="1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</row>
    <row r="107" spans="2:12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2:12" s="16" customFormat="1" ht="24.95" customHeight="1">
      <c r="B108" s="17"/>
      <c r="C108" s="6" t="s">
        <v>150</v>
      </c>
      <c r="L108" s="17"/>
    </row>
    <row r="109" spans="2:12" s="16" customFormat="1" ht="6.95" customHeight="1">
      <c r="B109" s="17"/>
      <c r="L109" s="17"/>
    </row>
    <row r="110" spans="2:12" s="16" customFormat="1" ht="12" customHeight="1">
      <c r="B110" s="17"/>
      <c r="C110" s="11" t="s">
        <v>16</v>
      </c>
      <c r="L110" s="17"/>
    </row>
    <row r="111" spans="2:12" s="16" customFormat="1" ht="16.5" customHeight="1">
      <c r="B111" s="17"/>
      <c r="E111" s="267" t="str">
        <f>E7</f>
        <v>ČOV Nebužely - rekonstrukce</v>
      </c>
      <c r="F111" s="268"/>
      <c r="G111" s="268"/>
      <c r="H111" s="268"/>
      <c r="L111" s="17"/>
    </row>
    <row r="112" spans="2:12" s="16" customFormat="1" ht="12" customHeight="1">
      <c r="B112" s="17"/>
      <c r="C112" s="11" t="s">
        <v>133</v>
      </c>
      <c r="L112" s="17"/>
    </row>
    <row r="113" spans="2:65" s="16" customFormat="1" ht="16.5" customHeight="1">
      <c r="B113" s="17"/>
      <c r="E113" s="239" t="str">
        <f>E9</f>
        <v>SO.08 - Oplocení</v>
      </c>
      <c r="F113" s="266"/>
      <c r="G113" s="266"/>
      <c r="H113" s="266"/>
      <c r="L113" s="17"/>
    </row>
    <row r="114" spans="2:65" s="16" customFormat="1" ht="6.95" customHeight="1">
      <c r="B114" s="17"/>
      <c r="L114" s="17"/>
    </row>
    <row r="115" spans="2:65" s="16" customFormat="1" ht="12" customHeight="1">
      <c r="B115" s="17"/>
      <c r="C115" s="11" t="s">
        <v>20</v>
      </c>
      <c r="F115" s="12" t="str">
        <f>F12</f>
        <v>Obec Nebužely</v>
      </c>
      <c r="I115" s="11" t="s">
        <v>22</v>
      </c>
      <c r="J115" s="81" t="str">
        <f>IF(J12="","",J12)</f>
        <v>31. 3. 2022</v>
      </c>
      <c r="L115" s="17"/>
    </row>
    <row r="116" spans="2:65" s="16" customFormat="1" ht="6.95" customHeight="1">
      <c r="B116" s="17"/>
      <c r="L116" s="17"/>
    </row>
    <row r="117" spans="2:65" s="16" customFormat="1" ht="15.2" customHeight="1">
      <c r="B117" s="17"/>
      <c r="C117" s="11" t="s">
        <v>24</v>
      </c>
      <c r="F117" s="12" t="str">
        <f>E15</f>
        <v>Vodárny Kladno – Mělník, a.s.</v>
      </c>
      <c r="I117" s="11" t="s">
        <v>31</v>
      </c>
      <c r="J117" s="97" t="str">
        <f>E21</f>
        <v>SERVIS ISA s.r.o.</v>
      </c>
      <c r="L117" s="17"/>
    </row>
    <row r="118" spans="2:65" s="16" customFormat="1" ht="15.2" customHeight="1">
      <c r="B118" s="17"/>
      <c r="C118" s="11" t="s">
        <v>29</v>
      </c>
      <c r="F118" s="12" t="str">
        <f>IF(E18="","",E18)</f>
        <v>Vyplň údaj</v>
      </c>
      <c r="I118" s="11" t="s">
        <v>35</v>
      </c>
      <c r="J118" s="97" t="str">
        <f>E24</f>
        <v xml:space="preserve"> </v>
      </c>
      <c r="L118" s="17"/>
    </row>
    <row r="119" spans="2:65" s="16" customFormat="1" ht="10.35" customHeight="1">
      <c r="B119" s="17"/>
      <c r="L119" s="17"/>
    </row>
    <row r="120" spans="2:65" s="110" customFormat="1" ht="29.25" customHeight="1">
      <c r="B120" s="111"/>
      <c r="C120" s="112" t="s">
        <v>151</v>
      </c>
      <c r="D120" s="113" t="s">
        <v>63</v>
      </c>
      <c r="E120" s="113" t="s">
        <v>59</v>
      </c>
      <c r="F120" s="113" t="s">
        <v>60</v>
      </c>
      <c r="G120" s="113" t="s">
        <v>152</v>
      </c>
      <c r="H120" s="113" t="s">
        <v>153</v>
      </c>
      <c r="I120" s="113" t="s">
        <v>154</v>
      </c>
      <c r="J120" s="113" t="s">
        <v>137</v>
      </c>
      <c r="K120" s="114" t="s">
        <v>155</v>
      </c>
      <c r="L120" s="111"/>
      <c r="M120" s="44" t="s">
        <v>1</v>
      </c>
      <c r="N120" s="45" t="s">
        <v>42</v>
      </c>
      <c r="O120" s="45" t="s">
        <v>156</v>
      </c>
      <c r="P120" s="45" t="s">
        <v>157</v>
      </c>
      <c r="Q120" s="45" t="s">
        <v>158</v>
      </c>
      <c r="R120" s="45" t="s">
        <v>159</v>
      </c>
      <c r="S120" s="45" t="s">
        <v>160</v>
      </c>
      <c r="T120" s="46" t="s">
        <v>161</v>
      </c>
    </row>
    <row r="121" spans="2:65" s="16" customFormat="1" ht="22.9" customHeight="1">
      <c r="B121" s="17"/>
      <c r="C121" s="50" t="s">
        <v>162</v>
      </c>
      <c r="J121" s="115">
        <f>BK121</f>
        <v>0</v>
      </c>
      <c r="L121" s="17"/>
      <c r="M121" s="47"/>
      <c r="N121" s="39"/>
      <c r="O121" s="39"/>
      <c r="P121" s="116">
        <f>P122</f>
        <v>0</v>
      </c>
      <c r="Q121" s="39"/>
      <c r="R121" s="116">
        <f>R122</f>
        <v>12.728258550000001</v>
      </c>
      <c r="S121" s="39"/>
      <c r="T121" s="117">
        <f>T122</f>
        <v>0</v>
      </c>
      <c r="AT121" s="2" t="s">
        <v>77</v>
      </c>
      <c r="AU121" s="2" t="s">
        <v>139</v>
      </c>
      <c r="BK121" s="118">
        <f>BK122</f>
        <v>0</v>
      </c>
    </row>
    <row r="122" spans="2:65" s="119" customFormat="1" ht="25.9" customHeight="1">
      <c r="B122" s="120"/>
      <c r="D122" s="121" t="s">
        <v>77</v>
      </c>
      <c r="E122" s="122" t="s">
        <v>163</v>
      </c>
      <c r="F122" s="122" t="s">
        <v>164</v>
      </c>
      <c r="I122" s="123"/>
      <c r="J122" s="124">
        <f>BK122</f>
        <v>0</v>
      </c>
      <c r="L122" s="120"/>
      <c r="M122" s="125"/>
      <c r="P122" s="126">
        <f>P123+P133+P137+P173</f>
        <v>0</v>
      </c>
      <c r="R122" s="126">
        <f>R123+R133+R137+R173</f>
        <v>12.728258550000001</v>
      </c>
      <c r="T122" s="127">
        <f>T123+T133+T137+T173</f>
        <v>0</v>
      </c>
      <c r="AR122" s="121" t="s">
        <v>86</v>
      </c>
      <c r="AT122" s="128" t="s">
        <v>77</v>
      </c>
      <c r="AU122" s="128" t="s">
        <v>78</v>
      </c>
      <c r="AY122" s="121" t="s">
        <v>165</v>
      </c>
      <c r="BK122" s="129">
        <f>BK123+BK133+BK137+BK173</f>
        <v>0</v>
      </c>
    </row>
    <row r="123" spans="2:65" s="119" customFormat="1" ht="22.9" customHeight="1">
      <c r="B123" s="120"/>
      <c r="D123" s="121" t="s">
        <v>77</v>
      </c>
      <c r="E123" s="130" t="s">
        <v>86</v>
      </c>
      <c r="F123" s="130" t="s">
        <v>347</v>
      </c>
      <c r="I123" s="123"/>
      <c r="J123" s="131">
        <f>BK123</f>
        <v>0</v>
      </c>
      <c r="L123" s="120"/>
      <c r="M123" s="125"/>
      <c r="P123" s="126">
        <f>SUM(P124:P132)</f>
        <v>0</v>
      </c>
      <c r="R123" s="126">
        <f>SUM(R124:R132)</f>
        <v>0</v>
      </c>
      <c r="T123" s="127">
        <f>SUM(T124:T132)</f>
        <v>0</v>
      </c>
      <c r="AR123" s="121" t="s">
        <v>86</v>
      </c>
      <c r="AT123" s="128" t="s">
        <v>77</v>
      </c>
      <c r="AU123" s="128" t="s">
        <v>86</v>
      </c>
      <c r="AY123" s="121" t="s">
        <v>165</v>
      </c>
      <c r="BK123" s="129">
        <f>SUM(BK124:BK132)</f>
        <v>0</v>
      </c>
    </row>
    <row r="124" spans="2:65" s="16" customFormat="1" ht="24.2" customHeight="1">
      <c r="B124" s="17"/>
      <c r="C124" s="132" t="s">
        <v>86</v>
      </c>
      <c r="D124" s="132" t="s">
        <v>167</v>
      </c>
      <c r="E124" s="133" t="s">
        <v>2700</v>
      </c>
      <c r="F124" s="134" t="s">
        <v>2701</v>
      </c>
      <c r="G124" s="135" t="s">
        <v>170</v>
      </c>
      <c r="H124" s="136">
        <v>3.492</v>
      </c>
      <c r="I124" s="137"/>
      <c r="J124" s="138">
        <f>ROUND(I124*H124,2)</f>
        <v>0</v>
      </c>
      <c r="K124" s="134" t="s">
        <v>171</v>
      </c>
      <c r="L124" s="17"/>
      <c r="M124" s="139" t="s">
        <v>1</v>
      </c>
      <c r="N124" s="140" t="s">
        <v>43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172</v>
      </c>
      <c r="AT124" s="143" t="s">
        <v>167</v>
      </c>
      <c r="AU124" s="143" t="s">
        <v>88</v>
      </c>
      <c r="AY124" s="2" t="s">
        <v>165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2" t="s">
        <v>86</v>
      </c>
      <c r="BK124" s="144">
        <f>ROUND(I124*H124,2)</f>
        <v>0</v>
      </c>
      <c r="BL124" s="2" t="s">
        <v>172</v>
      </c>
      <c r="BM124" s="143" t="s">
        <v>2702</v>
      </c>
    </row>
    <row r="125" spans="2:65" s="16" customFormat="1">
      <c r="B125" s="17"/>
      <c r="D125" s="145" t="s">
        <v>174</v>
      </c>
      <c r="F125" s="146" t="s">
        <v>2703</v>
      </c>
      <c r="I125" s="147"/>
      <c r="L125" s="17"/>
      <c r="M125" s="148"/>
      <c r="T125" s="41"/>
      <c r="AT125" s="2" t="s">
        <v>174</v>
      </c>
      <c r="AU125" s="2" t="s">
        <v>88</v>
      </c>
    </row>
    <row r="126" spans="2:65" s="157" customFormat="1" ht="22.5">
      <c r="B126" s="158"/>
      <c r="D126" s="151" t="s">
        <v>176</v>
      </c>
      <c r="E126" s="159" t="s">
        <v>1</v>
      </c>
      <c r="F126" s="160" t="s">
        <v>2704</v>
      </c>
      <c r="H126" s="161">
        <v>3.492</v>
      </c>
      <c r="I126" s="162"/>
      <c r="L126" s="158"/>
      <c r="M126" s="163"/>
      <c r="T126" s="164"/>
      <c r="AT126" s="159" t="s">
        <v>176</v>
      </c>
      <c r="AU126" s="159" t="s">
        <v>88</v>
      </c>
      <c r="AV126" s="157" t="s">
        <v>88</v>
      </c>
      <c r="AW126" s="157" t="s">
        <v>34</v>
      </c>
      <c r="AX126" s="157" t="s">
        <v>86</v>
      </c>
      <c r="AY126" s="159" t="s">
        <v>165</v>
      </c>
    </row>
    <row r="127" spans="2:65" s="16" customFormat="1" ht="33" customHeight="1">
      <c r="B127" s="17"/>
      <c r="C127" s="132" t="s">
        <v>88</v>
      </c>
      <c r="D127" s="132" t="s">
        <v>167</v>
      </c>
      <c r="E127" s="133" t="s">
        <v>2555</v>
      </c>
      <c r="F127" s="134" t="s">
        <v>2556</v>
      </c>
      <c r="G127" s="135" t="s">
        <v>170</v>
      </c>
      <c r="H127" s="136">
        <v>10.827</v>
      </c>
      <c r="I127" s="137"/>
      <c r="J127" s="138">
        <f>ROUND(I127*H127,2)</f>
        <v>0</v>
      </c>
      <c r="K127" s="134" t="s">
        <v>171</v>
      </c>
      <c r="L127" s="17"/>
      <c r="M127" s="139" t="s">
        <v>1</v>
      </c>
      <c r="N127" s="140" t="s">
        <v>43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172</v>
      </c>
      <c r="AT127" s="143" t="s">
        <v>167</v>
      </c>
      <c r="AU127" s="143" t="s">
        <v>88</v>
      </c>
      <c r="AY127" s="2" t="s">
        <v>165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2" t="s">
        <v>86</v>
      </c>
      <c r="BK127" s="144">
        <f>ROUND(I127*H127,2)</f>
        <v>0</v>
      </c>
      <c r="BL127" s="2" t="s">
        <v>172</v>
      </c>
      <c r="BM127" s="143" t="s">
        <v>2705</v>
      </c>
    </row>
    <row r="128" spans="2:65" s="16" customFormat="1">
      <c r="B128" s="17"/>
      <c r="D128" s="145" t="s">
        <v>174</v>
      </c>
      <c r="F128" s="146" t="s">
        <v>2558</v>
      </c>
      <c r="I128" s="147"/>
      <c r="L128" s="17"/>
      <c r="M128" s="148"/>
      <c r="T128" s="41"/>
      <c r="AT128" s="2" t="s">
        <v>174</v>
      </c>
      <c r="AU128" s="2" t="s">
        <v>88</v>
      </c>
    </row>
    <row r="129" spans="2:65" s="157" customFormat="1" ht="22.5">
      <c r="B129" s="158"/>
      <c r="D129" s="151" t="s">
        <v>176</v>
      </c>
      <c r="E129" s="159" t="s">
        <v>1</v>
      </c>
      <c r="F129" s="160" t="s">
        <v>2706</v>
      </c>
      <c r="H129" s="161">
        <v>10.827</v>
      </c>
      <c r="I129" s="162"/>
      <c r="L129" s="158"/>
      <c r="M129" s="163"/>
      <c r="T129" s="164"/>
      <c r="AT129" s="159" t="s">
        <v>176</v>
      </c>
      <c r="AU129" s="159" t="s">
        <v>88</v>
      </c>
      <c r="AV129" s="157" t="s">
        <v>88</v>
      </c>
      <c r="AW129" s="157" t="s">
        <v>34</v>
      </c>
      <c r="AX129" s="157" t="s">
        <v>86</v>
      </c>
      <c r="AY129" s="159" t="s">
        <v>165</v>
      </c>
    </row>
    <row r="130" spans="2:65" s="16" customFormat="1" ht="24.2" customHeight="1">
      <c r="B130" s="17"/>
      <c r="C130" s="132" t="s">
        <v>184</v>
      </c>
      <c r="D130" s="132" t="s">
        <v>167</v>
      </c>
      <c r="E130" s="133" t="s">
        <v>2560</v>
      </c>
      <c r="F130" s="134" t="s">
        <v>2561</v>
      </c>
      <c r="G130" s="135" t="s">
        <v>170</v>
      </c>
      <c r="H130" s="136">
        <v>10.827</v>
      </c>
      <c r="I130" s="137"/>
      <c r="J130" s="138">
        <f>ROUND(I130*H130,2)</f>
        <v>0</v>
      </c>
      <c r="K130" s="134" t="s">
        <v>171</v>
      </c>
      <c r="L130" s="17"/>
      <c r="M130" s="139" t="s">
        <v>1</v>
      </c>
      <c r="N130" s="140" t="s">
        <v>43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172</v>
      </c>
      <c r="AT130" s="143" t="s">
        <v>167</v>
      </c>
      <c r="AU130" s="143" t="s">
        <v>88</v>
      </c>
      <c r="AY130" s="2" t="s">
        <v>165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2" t="s">
        <v>86</v>
      </c>
      <c r="BK130" s="144">
        <f>ROUND(I130*H130,2)</f>
        <v>0</v>
      </c>
      <c r="BL130" s="2" t="s">
        <v>172</v>
      </c>
      <c r="BM130" s="143" t="s">
        <v>2707</v>
      </c>
    </row>
    <row r="131" spans="2:65" s="16" customFormat="1">
      <c r="B131" s="17"/>
      <c r="D131" s="145" t="s">
        <v>174</v>
      </c>
      <c r="F131" s="146" t="s">
        <v>2563</v>
      </c>
      <c r="I131" s="147"/>
      <c r="L131" s="17"/>
      <c r="M131" s="148"/>
      <c r="T131" s="41"/>
      <c r="AT131" s="2" t="s">
        <v>174</v>
      </c>
      <c r="AU131" s="2" t="s">
        <v>88</v>
      </c>
    </row>
    <row r="132" spans="2:65" s="157" customFormat="1" ht="11.25">
      <c r="B132" s="158"/>
      <c r="D132" s="151" t="s">
        <v>176</v>
      </c>
      <c r="E132" s="159" t="s">
        <v>1</v>
      </c>
      <c r="F132" s="160" t="s">
        <v>2708</v>
      </c>
      <c r="H132" s="161">
        <v>10.827</v>
      </c>
      <c r="I132" s="162"/>
      <c r="L132" s="158"/>
      <c r="M132" s="163"/>
      <c r="T132" s="164"/>
      <c r="AT132" s="159" t="s">
        <v>176</v>
      </c>
      <c r="AU132" s="159" t="s">
        <v>88</v>
      </c>
      <c r="AV132" s="157" t="s">
        <v>88</v>
      </c>
      <c r="AW132" s="157" t="s">
        <v>34</v>
      </c>
      <c r="AX132" s="157" t="s">
        <v>86</v>
      </c>
      <c r="AY132" s="159" t="s">
        <v>165</v>
      </c>
    </row>
    <row r="133" spans="2:65" s="119" customFormat="1" ht="22.9" customHeight="1">
      <c r="B133" s="120"/>
      <c r="D133" s="121" t="s">
        <v>77</v>
      </c>
      <c r="E133" s="130" t="s">
        <v>88</v>
      </c>
      <c r="F133" s="130" t="s">
        <v>513</v>
      </c>
      <c r="I133" s="123"/>
      <c r="J133" s="131">
        <f>BK133</f>
        <v>0</v>
      </c>
      <c r="L133" s="120"/>
      <c r="M133" s="125"/>
      <c r="P133" s="126">
        <f>SUM(P134:P136)</f>
        <v>0</v>
      </c>
      <c r="R133" s="126">
        <f>SUM(R134:R136)</f>
        <v>0</v>
      </c>
      <c r="T133" s="127">
        <f>SUM(T134:T136)</f>
        <v>0</v>
      </c>
      <c r="AR133" s="121" t="s">
        <v>86</v>
      </c>
      <c r="AT133" s="128" t="s">
        <v>77</v>
      </c>
      <c r="AU133" s="128" t="s">
        <v>86</v>
      </c>
      <c r="AY133" s="121" t="s">
        <v>165</v>
      </c>
      <c r="BK133" s="129">
        <f>SUM(BK134:BK136)</f>
        <v>0</v>
      </c>
    </row>
    <row r="134" spans="2:65" s="16" customFormat="1" ht="16.5" customHeight="1">
      <c r="B134" s="17"/>
      <c r="C134" s="132" t="s">
        <v>172</v>
      </c>
      <c r="D134" s="132" t="s">
        <v>167</v>
      </c>
      <c r="E134" s="133" t="s">
        <v>2709</v>
      </c>
      <c r="F134" s="134" t="s">
        <v>2710</v>
      </c>
      <c r="G134" s="135" t="s">
        <v>170</v>
      </c>
      <c r="H134" s="136">
        <v>3.492</v>
      </c>
      <c r="I134" s="137"/>
      <c r="J134" s="138">
        <f>ROUND(I134*H134,2)</f>
        <v>0</v>
      </c>
      <c r="K134" s="134" t="s">
        <v>171</v>
      </c>
      <c r="L134" s="17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172</v>
      </c>
      <c r="AT134" s="143" t="s">
        <v>167</v>
      </c>
      <c r="AU134" s="143" t="s">
        <v>88</v>
      </c>
      <c r="AY134" s="2" t="s">
        <v>165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2" t="s">
        <v>86</v>
      </c>
      <c r="BK134" s="144">
        <f>ROUND(I134*H134,2)</f>
        <v>0</v>
      </c>
      <c r="BL134" s="2" t="s">
        <v>172</v>
      </c>
      <c r="BM134" s="143" t="s">
        <v>2711</v>
      </c>
    </row>
    <row r="135" spans="2:65" s="16" customFormat="1">
      <c r="B135" s="17"/>
      <c r="D135" s="145" t="s">
        <v>174</v>
      </c>
      <c r="F135" s="146" t="s">
        <v>2712</v>
      </c>
      <c r="I135" s="147"/>
      <c r="L135" s="17"/>
      <c r="M135" s="148"/>
      <c r="T135" s="41"/>
      <c r="AT135" s="2" t="s">
        <v>174</v>
      </c>
      <c r="AU135" s="2" t="s">
        <v>88</v>
      </c>
    </row>
    <row r="136" spans="2:65" s="157" customFormat="1" ht="11.25">
      <c r="B136" s="158"/>
      <c r="D136" s="151" t="s">
        <v>176</v>
      </c>
      <c r="E136" s="159" t="s">
        <v>1</v>
      </c>
      <c r="F136" s="160" t="s">
        <v>2713</v>
      </c>
      <c r="H136" s="161">
        <v>3.492</v>
      </c>
      <c r="I136" s="162"/>
      <c r="L136" s="158"/>
      <c r="M136" s="163"/>
      <c r="T136" s="164"/>
      <c r="AT136" s="159" t="s">
        <v>176</v>
      </c>
      <c r="AU136" s="159" t="s">
        <v>88</v>
      </c>
      <c r="AV136" s="157" t="s">
        <v>88</v>
      </c>
      <c r="AW136" s="157" t="s">
        <v>34</v>
      </c>
      <c r="AX136" s="157" t="s">
        <v>86</v>
      </c>
      <c r="AY136" s="159" t="s">
        <v>165</v>
      </c>
    </row>
    <row r="137" spans="2:65" s="119" customFormat="1" ht="22.9" customHeight="1">
      <c r="B137" s="120"/>
      <c r="D137" s="121" t="s">
        <v>77</v>
      </c>
      <c r="E137" s="130" t="s">
        <v>184</v>
      </c>
      <c r="F137" s="130" t="s">
        <v>621</v>
      </c>
      <c r="I137" s="123"/>
      <c r="J137" s="131">
        <f>BK137</f>
        <v>0</v>
      </c>
      <c r="L137" s="120"/>
      <c r="M137" s="125"/>
      <c r="P137" s="126">
        <f>SUM(P138:P172)</f>
        <v>0</v>
      </c>
      <c r="R137" s="126">
        <f>SUM(R138:R172)</f>
        <v>12.728258550000001</v>
      </c>
      <c r="T137" s="127">
        <f>SUM(T138:T172)</f>
        <v>0</v>
      </c>
      <c r="AR137" s="121" t="s">
        <v>86</v>
      </c>
      <c r="AT137" s="128" t="s">
        <v>77</v>
      </c>
      <c r="AU137" s="128" t="s">
        <v>86</v>
      </c>
      <c r="AY137" s="121" t="s">
        <v>165</v>
      </c>
      <c r="BK137" s="129">
        <f>SUM(BK138:BK172)</f>
        <v>0</v>
      </c>
    </row>
    <row r="138" spans="2:65" s="16" customFormat="1" ht="24.2" customHeight="1">
      <c r="B138" s="17"/>
      <c r="C138" s="132" t="s">
        <v>200</v>
      </c>
      <c r="D138" s="132" t="s">
        <v>167</v>
      </c>
      <c r="E138" s="133" t="s">
        <v>2714</v>
      </c>
      <c r="F138" s="134" t="s">
        <v>2715</v>
      </c>
      <c r="G138" s="135" t="s">
        <v>452</v>
      </c>
      <c r="H138" s="136">
        <v>51</v>
      </c>
      <c r="I138" s="137"/>
      <c r="J138" s="138">
        <f>ROUND(I138*H138,2)</f>
        <v>0</v>
      </c>
      <c r="K138" s="134" t="s">
        <v>171</v>
      </c>
      <c r="L138" s="17"/>
      <c r="M138" s="139" t="s">
        <v>1</v>
      </c>
      <c r="N138" s="140" t="s">
        <v>43</v>
      </c>
      <c r="P138" s="141">
        <f>O138*H138</f>
        <v>0</v>
      </c>
      <c r="Q138" s="141">
        <v>0.17488999999999999</v>
      </c>
      <c r="R138" s="141">
        <f>Q138*H138</f>
        <v>8.9193899999999999</v>
      </c>
      <c r="S138" s="141">
        <v>0</v>
      </c>
      <c r="T138" s="142">
        <f>S138*H138</f>
        <v>0</v>
      </c>
      <c r="AR138" s="143" t="s">
        <v>172</v>
      </c>
      <c r="AT138" s="143" t="s">
        <v>167</v>
      </c>
      <c r="AU138" s="143" t="s">
        <v>88</v>
      </c>
      <c r="AY138" s="2" t="s">
        <v>165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2" t="s">
        <v>86</v>
      </c>
      <c r="BK138" s="144">
        <f>ROUND(I138*H138,2)</f>
        <v>0</v>
      </c>
      <c r="BL138" s="2" t="s">
        <v>172</v>
      </c>
      <c r="BM138" s="143" t="s">
        <v>2716</v>
      </c>
    </row>
    <row r="139" spans="2:65" s="16" customFormat="1">
      <c r="B139" s="17"/>
      <c r="D139" s="145" t="s">
        <v>174</v>
      </c>
      <c r="F139" s="146" t="s">
        <v>2717</v>
      </c>
      <c r="I139" s="147"/>
      <c r="L139" s="17"/>
      <c r="M139" s="148"/>
      <c r="T139" s="41"/>
      <c r="AT139" s="2" t="s">
        <v>174</v>
      </c>
      <c r="AU139" s="2" t="s">
        <v>88</v>
      </c>
    </row>
    <row r="140" spans="2:65" s="157" customFormat="1" ht="11.25">
      <c r="B140" s="158"/>
      <c r="D140" s="151" t="s">
        <v>176</v>
      </c>
      <c r="E140" s="159" t="s">
        <v>1</v>
      </c>
      <c r="F140" s="160" t="s">
        <v>2718</v>
      </c>
      <c r="H140" s="161">
        <v>48</v>
      </c>
      <c r="I140" s="162"/>
      <c r="L140" s="158"/>
      <c r="M140" s="163"/>
      <c r="T140" s="164"/>
      <c r="AT140" s="159" t="s">
        <v>176</v>
      </c>
      <c r="AU140" s="159" t="s">
        <v>88</v>
      </c>
      <c r="AV140" s="157" t="s">
        <v>88</v>
      </c>
      <c r="AW140" s="157" t="s">
        <v>34</v>
      </c>
      <c r="AX140" s="157" t="s">
        <v>78</v>
      </c>
      <c r="AY140" s="159" t="s">
        <v>165</v>
      </c>
    </row>
    <row r="141" spans="2:65" s="157" customFormat="1" ht="11.25">
      <c r="B141" s="158"/>
      <c r="D141" s="151" t="s">
        <v>176</v>
      </c>
      <c r="E141" s="159" t="s">
        <v>1</v>
      </c>
      <c r="F141" s="160" t="s">
        <v>2719</v>
      </c>
      <c r="H141" s="161">
        <v>3</v>
      </c>
      <c r="I141" s="162"/>
      <c r="L141" s="158"/>
      <c r="M141" s="163"/>
      <c r="T141" s="164"/>
      <c r="AT141" s="159" t="s">
        <v>176</v>
      </c>
      <c r="AU141" s="159" t="s">
        <v>88</v>
      </c>
      <c r="AV141" s="157" t="s">
        <v>88</v>
      </c>
      <c r="AW141" s="157" t="s">
        <v>34</v>
      </c>
      <c r="AX141" s="157" t="s">
        <v>78</v>
      </c>
      <c r="AY141" s="159" t="s">
        <v>165</v>
      </c>
    </row>
    <row r="142" spans="2:65" s="165" customFormat="1" ht="11.25">
      <c r="B142" s="166"/>
      <c r="D142" s="151" t="s">
        <v>176</v>
      </c>
      <c r="E142" s="167" t="s">
        <v>1</v>
      </c>
      <c r="F142" s="168" t="s">
        <v>191</v>
      </c>
      <c r="H142" s="169">
        <v>51</v>
      </c>
      <c r="I142" s="170"/>
      <c r="L142" s="166"/>
      <c r="M142" s="171"/>
      <c r="T142" s="172"/>
      <c r="AT142" s="167" t="s">
        <v>176</v>
      </c>
      <c r="AU142" s="167" t="s">
        <v>88</v>
      </c>
      <c r="AV142" s="165" t="s">
        <v>172</v>
      </c>
      <c r="AW142" s="165" t="s">
        <v>34</v>
      </c>
      <c r="AX142" s="165" t="s">
        <v>86</v>
      </c>
      <c r="AY142" s="167" t="s">
        <v>165</v>
      </c>
    </row>
    <row r="143" spans="2:65" s="16" customFormat="1" ht="24.2" customHeight="1">
      <c r="B143" s="17"/>
      <c r="C143" s="178" t="s">
        <v>208</v>
      </c>
      <c r="D143" s="178" t="s">
        <v>416</v>
      </c>
      <c r="E143" s="179" t="s">
        <v>2720</v>
      </c>
      <c r="F143" s="180" t="s">
        <v>2721</v>
      </c>
      <c r="G143" s="181" t="s">
        <v>452</v>
      </c>
      <c r="H143" s="182">
        <v>48</v>
      </c>
      <c r="I143" s="183"/>
      <c r="J143" s="184">
        <f>ROUND(I143*H143,2)</f>
        <v>0</v>
      </c>
      <c r="K143" s="180" t="s">
        <v>171</v>
      </c>
      <c r="L143" s="185"/>
      <c r="M143" s="186" t="s">
        <v>1</v>
      </c>
      <c r="N143" s="187" t="s">
        <v>43</v>
      </c>
      <c r="P143" s="141">
        <f>O143*H143</f>
        <v>0</v>
      </c>
      <c r="Q143" s="141">
        <v>3.2000000000000002E-3</v>
      </c>
      <c r="R143" s="141">
        <f>Q143*H143</f>
        <v>0.15360000000000001</v>
      </c>
      <c r="S143" s="141">
        <v>0</v>
      </c>
      <c r="T143" s="142">
        <f>S143*H143</f>
        <v>0</v>
      </c>
      <c r="AR143" s="143" t="s">
        <v>220</v>
      </c>
      <c r="AT143" s="143" t="s">
        <v>416</v>
      </c>
      <c r="AU143" s="143" t="s">
        <v>88</v>
      </c>
      <c r="AY143" s="2" t="s">
        <v>165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2" t="s">
        <v>86</v>
      </c>
      <c r="BK143" s="144">
        <f>ROUND(I143*H143,2)</f>
        <v>0</v>
      </c>
      <c r="BL143" s="2" t="s">
        <v>172</v>
      </c>
      <c r="BM143" s="143" t="s">
        <v>2722</v>
      </c>
    </row>
    <row r="144" spans="2:65" s="157" customFormat="1" ht="11.25">
      <c r="B144" s="158"/>
      <c r="D144" s="151" t="s">
        <v>176</v>
      </c>
      <c r="E144" s="159" t="s">
        <v>1</v>
      </c>
      <c r="F144" s="160" t="s">
        <v>2718</v>
      </c>
      <c r="H144" s="161">
        <v>48</v>
      </c>
      <c r="I144" s="162"/>
      <c r="L144" s="158"/>
      <c r="M144" s="163"/>
      <c r="T144" s="164"/>
      <c r="AT144" s="159" t="s">
        <v>176</v>
      </c>
      <c r="AU144" s="159" t="s">
        <v>88</v>
      </c>
      <c r="AV144" s="157" t="s">
        <v>88</v>
      </c>
      <c r="AW144" s="157" t="s">
        <v>34</v>
      </c>
      <c r="AX144" s="157" t="s">
        <v>86</v>
      </c>
      <c r="AY144" s="159" t="s">
        <v>165</v>
      </c>
    </row>
    <row r="145" spans="2:65" s="16" customFormat="1" ht="24.2" customHeight="1">
      <c r="B145" s="17"/>
      <c r="C145" s="178" t="s">
        <v>214</v>
      </c>
      <c r="D145" s="178" t="s">
        <v>416</v>
      </c>
      <c r="E145" s="179" t="s">
        <v>2723</v>
      </c>
      <c r="F145" s="180" t="s">
        <v>2724</v>
      </c>
      <c r="G145" s="181" t="s">
        <v>452</v>
      </c>
      <c r="H145" s="182">
        <v>3</v>
      </c>
      <c r="I145" s="183"/>
      <c r="J145" s="184">
        <f>ROUND(I145*H145,2)</f>
        <v>0</v>
      </c>
      <c r="K145" s="180" t="s">
        <v>1</v>
      </c>
      <c r="L145" s="185"/>
      <c r="M145" s="186" t="s">
        <v>1</v>
      </c>
      <c r="N145" s="187" t="s">
        <v>43</v>
      </c>
      <c r="P145" s="141">
        <f>O145*H145</f>
        <v>0</v>
      </c>
      <c r="Q145" s="141">
        <v>3.2000000000000002E-3</v>
      </c>
      <c r="R145" s="141">
        <f>Q145*H145</f>
        <v>9.6000000000000009E-3</v>
      </c>
      <c r="S145" s="141">
        <v>0</v>
      </c>
      <c r="T145" s="142">
        <f>S145*H145</f>
        <v>0</v>
      </c>
      <c r="AR145" s="143" t="s">
        <v>220</v>
      </c>
      <c r="AT145" s="143" t="s">
        <v>416</v>
      </c>
      <c r="AU145" s="143" t="s">
        <v>88</v>
      </c>
      <c r="AY145" s="2" t="s">
        <v>165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2" t="s">
        <v>86</v>
      </c>
      <c r="BK145" s="144">
        <f>ROUND(I145*H145,2)</f>
        <v>0</v>
      </c>
      <c r="BL145" s="2" t="s">
        <v>172</v>
      </c>
      <c r="BM145" s="143" t="s">
        <v>2725</v>
      </c>
    </row>
    <row r="146" spans="2:65" s="16" customFormat="1" ht="29.25">
      <c r="B146" s="17"/>
      <c r="D146" s="151" t="s">
        <v>205</v>
      </c>
      <c r="F146" s="173" t="s">
        <v>2726</v>
      </c>
      <c r="I146" s="147"/>
      <c r="L146" s="17"/>
      <c r="M146" s="148"/>
      <c r="T146" s="41"/>
      <c r="AT146" s="2" t="s">
        <v>205</v>
      </c>
      <c r="AU146" s="2" t="s">
        <v>88</v>
      </c>
    </row>
    <row r="147" spans="2:65" s="157" customFormat="1" ht="11.25">
      <c r="B147" s="158"/>
      <c r="D147" s="151" t="s">
        <v>176</v>
      </c>
      <c r="E147" s="159" t="s">
        <v>1</v>
      </c>
      <c r="F147" s="160" t="s">
        <v>2719</v>
      </c>
      <c r="H147" s="161">
        <v>3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86</v>
      </c>
      <c r="AY147" s="159" t="s">
        <v>165</v>
      </c>
    </row>
    <row r="148" spans="2:65" s="16" customFormat="1" ht="21.75" customHeight="1">
      <c r="B148" s="17"/>
      <c r="C148" s="178" t="s">
        <v>220</v>
      </c>
      <c r="D148" s="178" t="s">
        <v>416</v>
      </c>
      <c r="E148" s="179" t="s">
        <v>2727</v>
      </c>
      <c r="F148" s="180" t="s">
        <v>2728</v>
      </c>
      <c r="G148" s="181" t="s">
        <v>452</v>
      </c>
      <c r="H148" s="182">
        <v>8</v>
      </c>
      <c r="I148" s="183"/>
      <c r="J148" s="184">
        <f>ROUND(I148*H148,2)</f>
        <v>0</v>
      </c>
      <c r="K148" s="180" t="s">
        <v>1</v>
      </c>
      <c r="L148" s="185"/>
      <c r="M148" s="186" t="s">
        <v>1</v>
      </c>
      <c r="N148" s="187" t="s">
        <v>43</v>
      </c>
      <c r="P148" s="141">
        <f>O148*H148</f>
        <v>0</v>
      </c>
      <c r="Q148" s="141">
        <v>3.2000000000000002E-3</v>
      </c>
      <c r="R148" s="141">
        <f>Q148*H148</f>
        <v>2.5600000000000001E-2</v>
      </c>
      <c r="S148" s="141">
        <v>0</v>
      </c>
      <c r="T148" s="142">
        <f>S148*H148</f>
        <v>0</v>
      </c>
      <c r="AR148" s="143" t="s">
        <v>220</v>
      </c>
      <c r="AT148" s="143" t="s">
        <v>416</v>
      </c>
      <c r="AU148" s="143" t="s">
        <v>88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172</v>
      </c>
      <c r="BM148" s="143" t="s">
        <v>2729</v>
      </c>
    </row>
    <row r="149" spans="2:65" s="16" customFormat="1" ht="44.25" customHeight="1">
      <c r="B149" s="17"/>
      <c r="C149" s="132" t="s">
        <v>226</v>
      </c>
      <c r="D149" s="132" t="s">
        <v>167</v>
      </c>
      <c r="E149" s="133" t="s">
        <v>2730</v>
      </c>
      <c r="F149" s="134" t="s">
        <v>2731</v>
      </c>
      <c r="G149" s="135" t="s">
        <v>452</v>
      </c>
      <c r="H149" s="136">
        <v>49</v>
      </c>
      <c r="I149" s="137"/>
      <c r="J149" s="138">
        <f>ROUND(I149*H149,2)</f>
        <v>0</v>
      </c>
      <c r="K149" s="134" t="s">
        <v>1</v>
      </c>
      <c r="L149" s="17"/>
      <c r="M149" s="139" t="s">
        <v>1</v>
      </c>
      <c r="N149" s="140" t="s">
        <v>43</v>
      </c>
      <c r="P149" s="141">
        <f>O149*H149</f>
        <v>0</v>
      </c>
      <c r="Q149" s="141">
        <v>4.0000000000000002E-4</v>
      </c>
      <c r="R149" s="141">
        <f>Q149*H149</f>
        <v>1.9599999999999999E-2</v>
      </c>
      <c r="S149" s="141">
        <v>0</v>
      </c>
      <c r="T149" s="142">
        <f>S149*H149</f>
        <v>0</v>
      </c>
      <c r="AR149" s="143" t="s">
        <v>172</v>
      </c>
      <c r="AT149" s="143" t="s">
        <v>167</v>
      </c>
      <c r="AU149" s="143" t="s">
        <v>88</v>
      </c>
      <c r="AY149" s="2" t="s">
        <v>165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2" t="s">
        <v>86</v>
      </c>
      <c r="BK149" s="144">
        <f>ROUND(I149*H149,2)</f>
        <v>0</v>
      </c>
      <c r="BL149" s="2" t="s">
        <v>172</v>
      </c>
      <c r="BM149" s="143" t="s">
        <v>2732</v>
      </c>
    </row>
    <row r="150" spans="2:65" s="157" customFormat="1" ht="22.5">
      <c r="B150" s="158"/>
      <c r="D150" s="151" t="s">
        <v>176</v>
      </c>
      <c r="E150" s="159" t="s">
        <v>1</v>
      </c>
      <c r="F150" s="160" t="s">
        <v>2733</v>
      </c>
      <c r="H150" s="161">
        <v>49</v>
      </c>
      <c r="I150" s="162"/>
      <c r="L150" s="158"/>
      <c r="M150" s="163"/>
      <c r="T150" s="164"/>
      <c r="AT150" s="159" t="s">
        <v>176</v>
      </c>
      <c r="AU150" s="159" t="s">
        <v>88</v>
      </c>
      <c r="AV150" s="157" t="s">
        <v>88</v>
      </c>
      <c r="AW150" s="157" t="s">
        <v>34</v>
      </c>
      <c r="AX150" s="157" t="s">
        <v>86</v>
      </c>
      <c r="AY150" s="159" t="s">
        <v>165</v>
      </c>
    </row>
    <row r="151" spans="2:65" s="16" customFormat="1" ht="37.9" customHeight="1">
      <c r="B151" s="17"/>
      <c r="C151" s="178" t="s">
        <v>232</v>
      </c>
      <c r="D151" s="178" t="s">
        <v>416</v>
      </c>
      <c r="E151" s="179" t="s">
        <v>2734</v>
      </c>
      <c r="F151" s="180" t="s">
        <v>2735</v>
      </c>
      <c r="G151" s="181" t="s">
        <v>452</v>
      </c>
      <c r="H151" s="182">
        <v>49</v>
      </c>
      <c r="I151" s="183"/>
      <c r="J151" s="184">
        <f>ROUND(I151*H151,2)</f>
        <v>0</v>
      </c>
      <c r="K151" s="180" t="s">
        <v>1</v>
      </c>
      <c r="L151" s="185"/>
      <c r="M151" s="186" t="s">
        <v>1</v>
      </c>
      <c r="N151" s="187" t="s">
        <v>43</v>
      </c>
      <c r="P151" s="141">
        <f>O151*H151</f>
        <v>0</v>
      </c>
      <c r="Q151" s="141">
        <v>7.0000000000000007E-2</v>
      </c>
      <c r="R151" s="141">
        <f>Q151*H151</f>
        <v>3.43</v>
      </c>
      <c r="S151" s="141">
        <v>0</v>
      </c>
      <c r="T151" s="142">
        <f>S151*H151</f>
        <v>0</v>
      </c>
      <c r="AR151" s="143" t="s">
        <v>220</v>
      </c>
      <c r="AT151" s="143" t="s">
        <v>416</v>
      </c>
      <c r="AU151" s="143" t="s">
        <v>88</v>
      </c>
      <c r="AY151" s="2" t="s">
        <v>165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2" t="s">
        <v>86</v>
      </c>
      <c r="BK151" s="144">
        <f>ROUND(I151*H151,2)</f>
        <v>0</v>
      </c>
      <c r="BL151" s="2" t="s">
        <v>172</v>
      </c>
      <c r="BM151" s="143" t="s">
        <v>2736</v>
      </c>
    </row>
    <row r="152" spans="2:65" s="16" customFormat="1" ht="24.2" customHeight="1">
      <c r="B152" s="17"/>
      <c r="C152" s="132" t="s">
        <v>238</v>
      </c>
      <c r="D152" s="132" t="s">
        <v>167</v>
      </c>
      <c r="E152" s="133" t="s">
        <v>2737</v>
      </c>
      <c r="F152" s="134" t="s">
        <v>2738</v>
      </c>
      <c r="G152" s="135" t="s">
        <v>452</v>
      </c>
      <c r="H152" s="136">
        <v>1</v>
      </c>
      <c r="I152" s="137"/>
      <c r="J152" s="138">
        <f>ROUND(I152*H152,2)</f>
        <v>0</v>
      </c>
      <c r="K152" s="134" t="s">
        <v>171</v>
      </c>
      <c r="L152" s="17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172</v>
      </c>
      <c r="AT152" s="143" t="s">
        <v>167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172</v>
      </c>
      <c r="BM152" s="143" t="s">
        <v>2739</v>
      </c>
    </row>
    <row r="153" spans="2:65" s="16" customFormat="1">
      <c r="B153" s="17"/>
      <c r="D153" s="145" t="s">
        <v>174</v>
      </c>
      <c r="F153" s="146" t="s">
        <v>2740</v>
      </c>
      <c r="I153" s="147"/>
      <c r="L153" s="17"/>
      <c r="M153" s="148"/>
      <c r="T153" s="41"/>
      <c r="AT153" s="2" t="s">
        <v>174</v>
      </c>
      <c r="AU153" s="2" t="s">
        <v>88</v>
      </c>
    </row>
    <row r="154" spans="2:65" s="157" customFormat="1" ht="11.25">
      <c r="B154" s="158"/>
      <c r="D154" s="151" t="s">
        <v>176</v>
      </c>
      <c r="E154" s="159" t="s">
        <v>1</v>
      </c>
      <c r="F154" s="160" t="s">
        <v>2741</v>
      </c>
      <c r="H154" s="161">
        <v>1</v>
      </c>
      <c r="I154" s="162"/>
      <c r="L154" s="158"/>
      <c r="M154" s="163"/>
      <c r="T154" s="164"/>
      <c r="AT154" s="159" t="s">
        <v>176</v>
      </c>
      <c r="AU154" s="159" t="s">
        <v>88</v>
      </c>
      <c r="AV154" s="157" t="s">
        <v>88</v>
      </c>
      <c r="AW154" s="157" t="s">
        <v>34</v>
      </c>
      <c r="AX154" s="157" t="s">
        <v>86</v>
      </c>
      <c r="AY154" s="159" t="s">
        <v>165</v>
      </c>
    </row>
    <row r="155" spans="2:65" s="16" customFormat="1" ht="24.2" customHeight="1">
      <c r="B155" s="17"/>
      <c r="C155" s="178" t="s">
        <v>245</v>
      </c>
      <c r="D155" s="178" t="s">
        <v>416</v>
      </c>
      <c r="E155" s="179" t="s">
        <v>2742</v>
      </c>
      <c r="F155" s="180" t="s">
        <v>2743</v>
      </c>
      <c r="G155" s="181" t="s">
        <v>452</v>
      </c>
      <c r="H155" s="182">
        <v>1</v>
      </c>
      <c r="I155" s="183"/>
      <c r="J155" s="184">
        <f>ROUND(I155*H155,2)</f>
        <v>0</v>
      </c>
      <c r="K155" s="180" t="s">
        <v>171</v>
      </c>
      <c r="L155" s="185"/>
      <c r="M155" s="186" t="s">
        <v>1</v>
      </c>
      <c r="N155" s="187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220</v>
      </c>
      <c r="AT155" s="143" t="s">
        <v>416</v>
      </c>
      <c r="AU155" s="143" t="s">
        <v>88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2744</v>
      </c>
    </row>
    <row r="156" spans="2:65" s="16" customFormat="1" ht="29.25">
      <c r="B156" s="17"/>
      <c r="D156" s="151" t="s">
        <v>205</v>
      </c>
      <c r="F156" s="173" t="s">
        <v>2745</v>
      </c>
      <c r="I156" s="147"/>
      <c r="L156" s="17"/>
      <c r="M156" s="148"/>
      <c r="T156" s="41"/>
      <c r="AT156" s="2" t="s">
        <v>205</v>
      </c>
      <c r="AU156" s="2" t="s">
        <v>88</v>
      </c>
    </row>
    <row r="157" spans="2:65" s="16" customFormat="1" ht="24.2" customHeight="1">
      <c r="B157" s="17"/>
      <c r="C157" s="132" t="s">
        <v>253</v>
      </c>
      <c r="D157" s="132" t="s">
        <v>167</v>
      </c>
      <c r="E157" s="133" t="s">
        <v>2746</v>
      </c>
      <c r="F157" s="134" t="s">
        <v>2747</v>
      </c>
      <c r="G157" s="135" t="s">
        <v>452</v>
      </c>
      <c r="H157" s="136">
        <v>1</v>
      </c>
      <c r="I157" s="137"/>
      <c r="J157" s="138">
        <f>ROUND(I157*H157,2)</f>
        <v>0</v>
      </c>
      <c r="K157" s="134" t="s">
        <v>171</v>
      </c>
      <c r="L157" s="17"/>
      <c r="M157" s="139" t="s">
        <v>1</v>
      </c>
      <c r="N157" s="140" t="s">
        <v>43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172</v>
      </c>
      <c r="AT157" s="143" t="s">
        <v>167</v>
      </c>
      <c r="AU157" s="143" t="s">
        <v>88</v>
      </c>
      <c r="AY157" s="2" t="s">
        <v>165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2" t="s">
        <v>86</v>
      </c>
      <c r="BK157" s="144">
        <f>ROUND(I157*H157,2)</f>
        <v>0</v>
      </c>
      <c r="BL157" s="2" t="s">
        <v>172</v>
      </c>
      <c r="BM157" s="143" t="s">
        <v>2748</v>
      </c>
    </row>
    <row r="158" spans="2:65" s="16" customFormat="1">
      <c r="B158" s="17"/>
      <c r="D158" s="145" t="s">
        <v>174</v>
      </c>
      <c r="F158" s="146" t="s">
        <v>2749</v>
      </c>
      <c r="I158" s="147"/>
      <c r="L158" s="17"/>
      <c r="M158" s="148"/>
      <c r="T158" s="41"/>
      <c r="AT158" s="2" t="s">
        <v>174</v>
      </c>
      <c r="AU158" s="2" t="s">
        <v>88</v>
      </c>
    </row>
    <row r="159" spans="2:65" s="157" customFormat="1" ht="11.25">
      <c r="B159" s="158"/>
      <c r="D159" s="151" t="s">
        <v>176</v>
      </c>
      <c r="E159" s="159" t="s">
        <v>1</v>
      </c>
      <c r="F159" s="160" t="s">
        <v>2750</v>
      </c>
      <c r="H159" s="161">
        <v>1</v>
      </c>
      <c r="I159" s="162"/>
      <c r="L159" s="158"/>
      <c r="M159" s="163"/>
      <c r="T159" s="164"/>
      <c r="AT159" s="159" t="s">
        <v>176</v>
      </c>
      <c r="AU159" s="159" t="s">
        <v>88</v>
      </c>
      <c r="AV159" s="157" t="s">
        <v>88</v>
      </c>
      <c r="AW159" s="157" t="s">
        <v>34</v>
      </c>
      <c r="AX159" s="157" t="s">
        <v>86</v>
      </c>
      <c r="AY159" s="159" t="s">
        <v>165</v>
      </c>
    </row>
    <row r="160" spans="2:65" s="16" customFormat="1" ht="24.2" customHeight="1">
      <c r="B160" s="17"/>
      <c r="C160" s="178" t="s">
        <v>257</v>
      </c>
      <c r="D160" s="178" t="s">
        <v>416</v>
      </c>
      <c r="E160" s="179" t="s">
        <v>2751</v>
      </c>
      <c r="F160" s="180" t="s">
        <v>2752</v>
      </c>
      <c r="G160" s="181" t="s">
        <v>452</v>
      </c>
      <c r="H160" s="182">
        <v>1</v>
      </c>
      <c r="I160" s="183"/>
      <c r="J160" s="184">
        <f>ROUND(I160*H160,2)</f>
        <v>0</v>
      </c>
      <c r="K160" s="180" t="s">
        <v>1</v>
      </c>
      <c r="L160" s="185"/>
      <c r="M160" s="186" t="s">
        <v>1</v>
      </c>
      <c r="N160" s="187" t="s">
        <v>43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220</v>
      </c>
      <c r="AT160" s="143" t="s">
        <v>416</v>
      </c>
      <c r="AU160" s="143" t="s">
        <v>88</v>
      </c>
      <c r="AY160" s="2" t="s">
        <v>165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2" t="s">
        <v>86</v>
      </c>
      <c r="BK160" s="144">
        <f>ROUND(I160*H160,2)</f>
        <v>0</v>
      </c>
      <c r="BL160" s="2" t="s">
        <v>172</v>
      </c>
      <c r="BM160" s="143" t="s">
        <v>2753</v>
      </c>
    </row>
    <row r="161" spans="2:65" s="16" customFormat="1" ht="48.75">
      <c r="B161" s="17"/>
      <c r="D161" s="151" t="s">
        <v>205</v>
      </c>
      <c r="F161" s="173" t="s">
        <v>2754</v>
      </c>
      <c r="I161" s="147"/>
      <c r="L161" s="17"/>
      <c r="M161" s="148"/>
      <c r="T161" s="41"/>
      <c r="AT161" s="2" t="s">
        <v>205</v>
      </c>
      <c r="AU161" s="2" t="s">
        <v>88</v>
      </c>
    </row>
    <row r="162" spans="2:65" s="16" customFormat="1" ht="16.5" customHeight="1">
      <c r="B162" s="17"/>
      <c r="C162" s="132" t="s">
        <v>8</v>
      </c>
      <c r="D162" s="132" t="s">
        <v>167</v>
      </c>
      <c r="E162" s="133" t="s">
        <v>2755</v>
      </c>
      <c r="F162" s="134" t="s">
        <v>2756</v>
      </c>
      <c r="G162" s="135" t="s">
        <v>203</v>
      </c>
      <c r="H162" s="136">
        <v>1</v>
      </c>
      <c r="I162" s="137"/>
      <c r="J162" s="138">
        <f>ROUND(I162*H162,2)</f>
        <v>0</v>
      </c>
      <c r="K162" s="134" t="s">
        <v>1</v>
      </c>
      <c r="L162" s="17"/>
      <c r="M162" s="139" t="s">
        <v>1</v>
      </c>
      <c r="N162" s="140" t="s">
        <v>43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172</v>
      </c>
      <c r="AT162" s="143" t="s">
        <v>167</v>
      </c>
      <c r="AU162" s="143" t="s">
        <v>88</v>
      </c>
      <c r="AY162" s="2" t="s">
        <v>165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2" t="s">
        <v>86</v>
      </c>
      <c r="BK162" s="144">
        <f>ROUND(I162*H162,2)</f>
        <v>0</v>
      </c>
      <c r="BL162" s="2" t="s">
        <v>172</v>
      </c>
      <c r="BM162" s="143" t="s">
        <v>2757</v>
      </c>
    </row>
    <row r="163" spans="2:65" s="16" customFormat="1" ht="24.2" customHeight="1">
      <c r="B163" s="17"/>
      <c r="C163" s="132" t="s">
        <v>249</v>
      </c>
      <c r="D163" s="132" t="s">
        <v>167</v>
      </c>
      <c r="E163" s="133" t="s">
        <v>2758</v>
      </c>
      <c r="F163" s="134" t="s">
        <v>2759</v>
      </c>
      <c r="G163" s="135" t="s">
        <v>248</v>
      </c>
      <c r="H163" s="136">
        <v>120.26</v>
      </c>
      <c r="I163" s="137"/>
      <c r="J163" s="138">
        <f>ROUND(I163*H163,2)</f>
        <v>0</v>
      </c>
      <c r="K163" s="134" t="s">
        <v>171</v>
      </c>
      <c r="L163" s="17"/>
      <c r="M163" s="139" t="s">
        <v>1</v>
      </c>
      <c r="N163" s="140" t="s">
        <v>43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172</v>
      </c>
      <c r="AT163" s="143" t="s">
        <v>167</v>
      </c>
      <c r="AU163" s="143" t="s">
        <v>88</v>
      </c>
      <c r="AY163" s="2" t="s">
        <v>165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2" t="s">
        <v>86</v>
      </c>
      <c r="BK163" s="144">
        <f>ROUND(I163*H163,2)</f>
        <v>0</v>
      </c>
      <c r="BL163" s="2" t="s">
        <v>172</v>
      </c>
      <c r="BM163" s="143" t="s">
        <v>2760</v>
      </c>
    </row>
    <row r="164" spans="2:65" s="16" customFormat="1">
      <c r="B164" s="17"/>
      <c r="D164" s="145" t="s">
        <v>174</v>
      </c>
      <c r="F164" s="146" t="s">
        <v>2761</v>
      </c>
      <c r="I164" s="147"/>
      <c r="L164" s="17"/>
      <c r="M164" s="148"/>
      <c r="T164" s="41"/>
      <c r="AT164" s="2" t="s">
        <v>174</v>
      </c>
      <c r="AU164" s="2" t="s">
        <v>88</v>
      </c>
    </row>
    <row r="165" spans="2:65" s="157" customFormat="1" ht="11.25">
      <c r="B165" s="158"/>
      <c r="D165" s="151" t="s">
        <v>176</v>
      </c>
      <c r="E165" s="159" t="s">
        <v>1</v>
      </c>
      <c r="F165" s="160" t="s">
        <v>2762</v>
      </c>
      <c r="H165" s="161">
        <v>120.26</v>
      </c>
      <c r="I165" s="162"/>
      <c r="L165" s="158"/>
      <c r="M165" s="163"/>
      <c r="T165" s="164"/>
      <c r="AT165" s="159" t="s">
        <v>176</v>
      </c>
      <c r="AU165" s="159" t="s">
        <v>88</v>
      </c>
      <c r="AV165" s="157" t="s">
        <v>88</v>
      </c>
      <c r="AW165" s="157" t="s">
        <v>34</v>
      </c>
      <c r="AX165" s="157" t="s">
        <v>86</v>
      </c>
      <c r="AY165" s="159" t="s">
        <v>165</v>
      </c>
    </row>
    <row r="166" spans="2:65" s="16" customFormat="1" ht="24.2" customHeight="1">
      <c r="B166" s="17"/>
      <c r="C166" s="178" t="s">
        <v>275</v>
      </c>
      <c r="D166" s="178" t="s">
        <v>416</v>
      </c>
      <c r="E166" s="179" t="s">
        <v>2763</v>
      </c>
      <c r="F166" s="180" t="s">
        <v>2764</v>
      </c>
      <c r="G166" s="181" t="s">
        <v>248</v>
      </c>
      <c r="H166" s="182">
        <v>126.273</v>
      </c>
      <c r="I166" s="183"/>
      <c r="J166" s="184">
        <f>ROUND(I166*H166,2)</f>
        <v>0</v>
      </c>
      <c r="K166" s="180" t="s">
        <v>171</v>
      </c>
      <c r="L166" s="185"/>
      <c r="M166" s="186" t="s">
        <v>1</v>
      </c>
      <c r="N166" s="187" t="s">
        <v>43</v>
      </c>
      <c r="P166" s="141">
        <f>O166*H166</f>
        <v>0</v>
      </c>
      <c r="Q166" s="141">
        <v>1.1999999999999999E-3</v>
      </c>
      <c r="R166" s="141">
        <f>Q166*H166</f>
        <v>0.15152759999999998</v>
      </c>
      <c r="S166" s="141">
        <v>0</v>
      </c>
      <c r="T166" s="142">
        <f>S166*H166</f>
        <v>0</v>
      </c>
      <c r="AR166" s="143" t="s">
        <v>220</v>
      </c>
      <c r="AT166" s="143" t="s">
        <v>416</v>
      </c>
      <c r="AU166" s="143" t="s">
        <v>88</v>
      </c>
      <c r="AY166" s="2" t="s">
        <v>165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2" t="s">
        <v>86</v>
      </c>
      <c r="BK166" s="144">
        <f>ROUND(I166*H166,2)</f>
        <v>0</v>
      </c>
      <c r="BL166" s="2" t="s">
        <v>172</v>
      </c>
      <c r="BM166" s="143" t="s">
        <v>2765</v>
      </c>
    </row>
    <row r="167" spans="2:65" s="157" customFormat="1" ht="11.25">
      <c r="B167" s="158"/>
      <c r="D167" s="151" t="s">
        <v>176</v>
      </c>
      <c r="F167" s="160" t="s">
        <v>2766</v>
      </c>
      <c r="H167" s="161">
        <v>126.273</v>
      </c>
      <c r="I167" s="162"/>
      <c r="L167" s="158"/>
      <c r="M167" s="163"/>
      <c r="T167" s="164"/>
      <c r="AT167" s="159" t="s">
        <v>176</v>
      </c>
      <c r="AU167" s="159" t="s">
        <v>88</v>
      </c>
      <c r="AV167" s="157" t="s">
        <v>88</v>
      </c>
      <c r="AW167" s="157" t="s">
        <v>4</v>
      </c>
      <c r="AX167" s="157" t="s">
        <v>86</v>
      </c>
      <c r="AY167" s="159" t="s">
        <v>165</v>
      </c>
    </row>
    <row r="168" spans="2:65" s="16" customFormat="1" ht="24.2" customHeight="1">
      <c r="B168" s="17"/>
      <c r="C168" s="132" t="s">
        <v>281</v>
      </c>
      <c r="D168" s="132" t="s">
        <v>167</v>
      </c>
      <c r="E168" s="133" t="s">
        <v>2767</v>
      </c>
      <c r="F168" s="134" t="s">
        <v>2768</v>
      </c>
      <c r="G168" s="135" t="s">
        <v>248</v>
      </c>
      <c r="H168" s="136">
        <v>360.78</v>
      </c>
      <c r="I168" s="137"/>
      <c r="J168" s="138">
        <f>ROUND(I168*H168,2)</f>
        <v>0</v>
      </c>
      <c r="K168" s="134" t="s">
        <v>171</v>
      </c>
      <c r="L168" s="17"/>
      <c r="M168" s="139" t="s">
        <v>1</v>
      </c>
      <c r="N168" s="140" t="s">
        <v>43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172</v>
      </c>
      <c r="AT168" s="143" t="s">
        <v>167</v>
      </c>
      <c r="AU168" s="143" t="s">
        <v>88</v>
      </c>
      <c r="AY168" s="2" t="s">
        <v>165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2" t="s">
        <v>86</v>
      </c>
      <c r="BK168" s="144">
        <f>ROUND(I168*H168,2)</f>
        <v>0</v>
      </c>
      <c r="BL168" s="2" t="s">
        <v>172</v>
      </c>
      <c r="BM168" s="143" t="s">
        <v>2769</v>
      </c>
    </row>
    <row r="169" spans="2:65" s="16" customFormat="1">
      <c r="B169" s="17"/>
      <c r="D169" s="145" t="s">
        <v>174</v>
      </c>
      <c r="F169" s="146" t="s">
        <v>2770</v>
      </c>
      <c r="I169" s="147"/>
      <c r="L169" s="17"/>
      <c r="M169" s="148"/>
      <c r="T169" s="41"/>
      <c r="AT169" s="2" t="s">
        <v>174</v>
      </c>
      <c r="AU169" s="2" t="s">
        <v>88</v>
      </c>
    </row>
    <row r="170" spans="2:65" s="157" customFormat="1" ht="11.25">
      <c r="B170" s="158"/>
      <c r="D170" s="151" t="s">
        <v>176</v>
      </c>
      <c r="E170" s="159" t="s">
        <v>1</v>
      </c>
      <c r="F170" s="160" t="s">
        <v>2771</v>
      </c>
      <c r="H170" s="161">
        <v>360.78</v>
      </c>
      <c r="I170" s="162"/>
      <c r="L170" s="158"/>
      <c r="M170" s="163"/>
      <c r="T170" s="164"/>
      <c r="AT170" s="159" t="s">
        <v>176</v>
      </c>
      <c r="AU170" s="159" t="s">
        <v>88</v>
      </c>
      <c r="AV170" s="157" t="s">
        <v>88</v>
      </c>
      <c r="AW170" s="157" t="s">
        <v>34</v>
      </c>
      <c r="AX170" s="157" t="s">
        <v>86</v>
      </c>
      <c r="AY170" s="159" t="s">
        <v>165</v>
      </c>
    </row>
    <row r="171" spans="2:65" s="16" customFormat="1" ht="16.5" customHeight="1">
      <c r="B171" s="17"/>
      <c r="C171" s="178" t="s">
        <v>287</v>
      </c>
      <c r="D171" s="178" t="s">
        <v>416</v>
      </c>
      <c r="E171" s="179" t="s">
        <v>2772</v>
      </c>
      <c r="F171" s="180" t="s">
        <v>2773</v>
      </c>
      <c r="G171" s="181" t="s">
        <v>248</v>
      </c>
      <c r="H171" s="182">
        <v>378.81900000000002</v>
      </c>
      <c r="I171" s="183"/>
      <c r="J171" s="184">
        <f>ROUND(I171*H171,2)</f>
        <v>0</v>
      </c>
      <c r="K171" s="180" t="s">
        <v>171</v>
      </c>
      <c r="L171" s="185"/>
      <c r="M171" s="186" t="s">
        <v>1</v>
      </c>
      <c r="N171" s="187" t="s">
        <v>43</v>
      </c>
      <c r="P171" s="141">
        <f>O171*H171</f>
        <v>0</v>
      </c>
      <c r="Q171" s="141">
        <v>5.0000000000000002E-5</v>
      </c>
      <c r="R171" s="141">
        <f>Q171*H171</f>
        <v>1.8940950000000002E-2</v>
      </c>
      <c r="S171" s="141">
        <v>0</v>
      </c>
      <c r="T171" s="142">
        <f>S171*H171</f>
        <v>0</v>
      </c>
      <c r="AR171" s="143" t="s">
        <v>220</v>
      </c>
      <c r="AT171" s="143" t="s">
        <v>416</v>
      </c>
      <c r="AU171" s="143" t="s">
        <v>88</v>
      </c>
      <c r="AY171" s="2" t="s">
        <v>165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2" t="s">
        <v>86</v>
      </c>
      <c r="BK171" s="144">
        <f>ROUND(I171*H171,2)</f>
        <v>0</v>
      </c>
      <c r="BL171" s="2" t="s">
        <v>172</v>
      </c>
      <c r="BM171" s="143" t="s">
        <v>2774</v>
      </c>
    </row>
    <row r="172" spans="2:65" s="157" customFormat="1" ht="11.25">
      <c r="B172" s="158"/>
      <c r="D172" s="151" t="s">
        <v>176</v>
      </c>
      <c r="F172" s="160" t="s">
        <v>2775</v>
      </c>
      <c r="H172" s="161">
        <v>378.81900000000002</v>
      </c>
      <c r="I172" s="162"/>
      <c r="L172" s="158"/>
      <c r="M172" s="163"/>
      <c r="T172" s="164"/>
      <c r="AT172" s="159" t="s">
        <v>176</v>
      </c>
      <c r="AU172" s="159" t="s">
        <v>88</v>
      </c>
      <c r="AV172" s="157" t="s">
        <v>88</v>
      </c>
      <c r="AW172" s="157" t="s">
        <v>4</v>
      </c>
      <c r="AX172" s="157" t="s">
        <v>86</v>
      </c>
      <c r="AY172" s="159" t="s">
        <v>165</v>
      </c>
    </row>
    <row r="173" spans="2:65" s="119" customFormat="1" ht="22.9" customHeight="1">
      <c r="B173" s="120"/>
      <c r="D173" s="121" t="s">
        <v>77</v>
      </c>
      <c r="E173" s="130" t="s">
        <v>939</v>
      </c>
      <c r="F173" s="130" t="s">
        <v>940</v>
      </c>
      <c r="I173" s="123"/>
      <c r="J173" s="131">
        <f>BK173</f>
        <v>0</v>
      </c>
      <c r="L173" s="120"/>
      <c r="M173" s="125"/>
      <c r="P173" s="126">
        <f>SUM(P174:P175)</f>
        <v>0</v>
      </c>
      <c r="R173" s="126">
        <f>SUM(R174:R175)</f>
        <v>0</v>
      </c>
      <c r="T173" s="127">
        <f>SUM(T174:T175)</f>
        <v>0</v>
      </c>
      <c r="AR173" s="121" t="s">
        <v>86</v>
      </c>
      <c r="AT173" s="128" t="s">
        <v>77</v>
      </c>
      <c r="AU173" s="128" t="s">
        <v>86</v>
      </c>
      <c r="AY173" s="121" t="s">
        <v>165</v>
      </c>
      <c r="BK173" s="129">
        <f>SUM(BK174:BK175)</f>
        <v>0</v>
      </c>
    </row>
    <row r="174" spans="2:65" s="16" customFormat="1" ht="24.2" customHeight="1">
      <c r="B174" s="17"/>
      <c r="C174" s="132" t="s">
        <v>296</v>
      </c>
      <c r="D174" s="132" t="s">
        <v>167</v>
      </c>
      <c r="E174" s="133" t="s">
        <v>2776</v>
      </c>
      <c r="F174" s="134" t="s">
        <v>2777</v>
      </c>
      <c r="G174" s="135" t="s">
        <v>278</v>
      </c>
      <c r="H174" s="136">
        <v>12.728</v>
      </c>
      <c r="I174" s="137"/>
      <c r="J174" s="138">
        <f>ROUND(I174*H174,2)</f>
        <v>0</v>
      </c>
      <c r="K174" s="134" t="s">
        <v>171</v>
      </c>
      <c r="L174" s="17"/>
      <c r="M174" s="139" t="s">
        <v>1</v>
      </c>
      <c r="N174" s="140" t="s">
        <v>43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172</v>
      </c>
      <c r="AT174" s="143" t="s">
        <v>167</v>
      </c>
      <c r="AU174" s="143" t="s">
        <v>88</v>
      </c>
      <c r="AY174" s="2" t="s">
        <v>165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2" t="s">
        <v>86</v>
      </c>
      <c r="BK174" s="144">
        <f>ROUND(I174*H174,2)</f>
        <v>0</v>
      </c>
      <c r="BL174" s="2" t="s">
        <v>172</v>
      </c>
      <c r="BM174" s="143" t="s">
        <v>2778</v>
      </c>
    </row>
    <row r="175" spans="2:65" s="16" customFormat="1">
      <c r="B175" s="17"/>
      <c r="D175" s="145" t="s">
        <v>174</v>
      </c>
      <c r="F175" s="146" t="s">
        <v>2779</v>
      </c>
      <c r="I175" s="147"/>
      <c r="L175" s="17"/>
      <c r="M175" s="195"/>
      <c r="N175" s="190"/>
      <c r="O175" s="190"/>
      <c r="P175" s="190"/>
      <c r="Q175" s="190"/>
      <c r="R175" s="190"/>
      <c r="S175" s="190"/>
      <c r="T175" s="196"/>
      <c r="AT175" s="2" t="s">
        <v>174</v>
      </c>
      <c r="AU175" s="2" t="s">
        <v>88</v>
      </c>
    </row>
    <row r="176" spans="2:65" s="16" customFormat="1" ht="6.95" customHeight="1"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17"/>
    </row>
  </sheetData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5" r:id="rId1"/>
    <hyperlink ref="F128" r:id="rId2"/>
    <hyperlink ref="F131" r:id="rId3"/>
    <hyperlink ref="F135" r:id="rId4"/>
    <hyperlink ref="F139" r:id="rId5"/>
    <hyperlink ref="F153" r:id="rId6"/>
    <hyperlink ref="F158" r:id="rId7"/>
    <hyperlink ref="F164" r:id="rId8"/>
    <hyperlink ref="F169" r:id="rId9"/>
    <hyperlink ref="F175" r:id="rId10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44"/>
  <sheetViews>
    <sheetView topLeftCell="A109" workbookViewId="0">
      <selection activeCell="I131" sqref="I131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125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2780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ROUND(J129,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ROUND((SUM(BE129:BE343)),  2)</f>
        <v>0</v>
      </c>
      <c r="I33" s="88">
        <v>0.21</v>
      </c>
      <c r="J33" s="73">
        <f>ROUND(((SUM(BE129:BE343))*I33),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ROUND((SUM(BF129:BF343)),  2)</f>
        <v>0</v>
      </c>
      <c r="I34" s="88">
        <v>0.15</v>
      </c>
      <c r="J34" s="73">
        <f>ROUND(((SUM(BF129:BF343))*I34),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ROUND((SUM(BG129:BG343)),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ROUND((SUM(BH129:BH343)),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ROUND((SUM(BI129:BI343)),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PS.01 - Technologie ČOV, RN, ČS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J129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2781</v>
      </c>
      <c r="E97" s="104"/>
      <c r="F97" s="104"/>
      <c r="G97" s="104"/>
      <c r="H97" s="104"/>
      <c r="I97" s="104"/>
      <c r="J97" s="105">
        <f>J130</f>
        <v>0</v>
      </c>
      <c r="L97" s="102"/>
    </row>
    <row r="98" spans="2:12" s="101" customFormat="1" ht="24.95" customHeight="1">
      <c r="B98" s="102"/>
      <c r="D98" s="103" t="s">
        <v>2782</v>
      </c>
      <c r="E98" s="104"/>
      <c r="F98" s="104"/>
      <c r="G98" s="104"/>
      <c r="H98" s="104"/>
      <c r="I98" s="104"/>
      <c r="J98" s="105">
        <f>J163</f>
        <v>0</v>
      </c>
      <c r="L98" s="102"/>
    </row>
    <row r="99" spans="2:12" s="101" customFormat="1" ht="24.95" customHeight="1">
      <c r="B99" s="102"/>
      <c r="D99" s="103" t="s">
        <v>2783</v>
      </c>
      <c r="E99" s="104"/>
      <c r="F99" s="104"/>
      <c r="G99" s="104"/>
      <c r="H99" s="104"/>
      <c r="I99" s="104"/>
      <c r="J99" s="105">
        <f>J180</f>
        <v>0</v>
      </c>
      <c r="L99" s="102"/>
    </row>
    <row r="100" spans="2:12" s="101" customFormat="1" ht="24.95" customHeight="1">
      <c r="B100" s="102"/>
      <c r="D100" s="103" t="s">
        <v>2784</v>
      </c>
      <c r="E100" s="104"/>
      <c r="F100" s="104"/>
      <c r="G100" s="104"/>
      <c r="H100" s="104"/>
      <c r="I100" s="104"/>
      <c r="J100" s="105">
        <f>J200</f>
        <v>0</v>
      </c>
      <c r="L100" s="102"/>
    </row>
    <row r="101" spans="2:12" s="101" customFormat="1" ht="24.95" customHeight="1">
      <c r="B101" s="102"/>
      <c r="D101" s="103" t="s">
        <v>2785</v>
      </c>
      <c r="E101" s="104"/>
      <c r="F101" s="104"/>
      <c r="G101" s="104"/>
      <c r="H101" s="104"/>
      <c r="I101" s="104"/>
      <c r="J101" s="105">
        <f>J206</f>
        <v>0</v>
      </c>
      <c r="L101" s="102"/>
    </row>
    <row r="102" spans="2:12" s="101" customFormat="1" ht="24.95" customHeight="1">
      <c r="B102" s="102"/>
      <c r="D102" s="103" t="s">
        <v>2786</v>
      </c>
      <c r="E102" s="104"/>
      <c r="F102" s="104"/>
      <c r="G102" s="104"/>
      <c r="H102" s="104"/>
      <c r="I102" s="104"/>
      <c r="J102" s="105">
        <f>J215</f>
        <v>0</v>
      </c>
      <c r="L102" s="102"/>
    </row>
    <row r="103" spans="2:12" s="101" customFormat="1" ht="24.95" customHeight="1">
      <c r="B103" s="102"/>
      <c r="D103" s="103" t="s">
        <v>2787</v>
      </c>
      <c r="E103" s="104"/>
      <c r="F103" s="104"/>
      <c r="G103" s="104"/>
      <c r="H103" s="104"/>
      <c r="I103" s="104"/>
      <c r="J103" s="105">
        <f>J222</f>
        <v>0</v>
      </c>
      <c r="L103" s="102"/>
    </row>
    <row r="104" spans="2:12" s="101" customFormat="1" ht="24.95" customHeight="1">
      <c r="B104" s="102"/>
      <c r="D104" s="103" t="s">
        <v>2788</v>
      </c>
      <c r="E104" s="104"/>
      <c r="F104" s="104"/>
      <c r="G104" s="104"/>
      <c r="H104" s="104"/>
      <c r="I104" s="104"/>
      <c r="J104" s="105">
        <f>J251</f>
        <v>0</v>
      </c>
      <c r="L104" s="102"/>
    </row>
    <row r="105" spans="2:12" s="101" customFormat="1" ht="24.95" customHeight="1">
      <c r="B105" s="102"/>
      <c r="D105" s="103" t="s">
        <v>2789</v>
      </c>
      <c r="E105" s="104"/>
      <c r="F105" s="104"/>
      <c r="G105" s="104"/>
      <c r="H105" s="104"/>
      <c r="I105" s="104"/>
      <c r="J105" s="105">
        <f>J273</f>
        <v>0</v>
      </c>
      <c r="L105" s="102"/>
    </row>
    <row r="106" spans="2:12" s="101" customFormat="1" ht="24.95" customHeight="1">
      <c r="B106" s="102"/>
      <c r="D106" s="103" t="s">
        <v>2790</v>
      </c>
      <c r="E106" s="104"/>
      <c r="F106" s="104"/>
      <c r="G106" s="104"/>
      <c r="H106" s="104"/>
      <c r="I106" s="104"/>
      <c r="J106" s="105">
        <f>J287</f>
        <v>0</v>
      </c>
      <c r="L106" s="102"/>
    </row>
    <row r="107" spans="2:12" s="101" customFormat="1" ht="24.95" customHeight="1">
      <c r="B107" s="102"/>
      <c r="D107" s="103" t="s">
        <v>2791</v>
      </c>
      <c r="E107" s="104"/>
      <c r="F107" s="104"/>
      <c r="G107" s="104"/>
      <c r="H107" s="104"/>
      <c r="I107" s="104"/>
      <c r="J107" s="105">
        <f>J293</f>
        <v>0</v>
      </c>
      <c r="L107" s="102"/>
    </row>
    <row r="108" spans="2:12" s="101" customFormat="1" ht="24.95" customHeight="1">
      <c r="B108" s="102"/>
      <c r="D108" s="103" t="s">
        <v>2792</v>
      </c>
      <c r="E108" s="104"/>
      <c r="F108" s="104"/>
      <c r="G108" s="104"/>
      <c r="H108" s="104"/>
      <c r="I108" s="104"/>
      <c r="J108" s="105">
        <f>J303</f>
        <v>0</v>
      </c>
      <c r="L108" s="102"/>
    </row>
    <row r="109" spans="2:12" s="101" customFormat="1" ht="24.95" customHeight="1">
      <c r="B109" s="102"/>
      <c r="D109" s="103" t="s">
        <v>2793</v>
      </c>
      <c r="E109" s="104"/>
      <c r="F109" s="104"/>
      <c r="G109" s="104"/>
      <c r="H109" s="104"/>
      <c r="I109" s="104"/>
      <c r="J109" s="105">
        <f>J324</f>
        <v>0</v>
      </c>
      <c r="L109" s="102"/>
    </row>
    <row r="110" spans="2:12" s="16" customFormat="1" ht="21.75" customHeight="1">
      <c r="B110" s="17"/>
      <c r="L110" s="17"/>
    </row>
    <row r="111" spans="2:12" s="16" customFormat="1" ht="6.95" customHeight="1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17"/>
    </row>
    <row r="115" spans="2:20" s="16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17"/>
    </row>
    <row r="116" spans="2:20" s="16" customFormat="1" ht="24.95" customHeight="1">
      <c r="B116" s="17"/>
      <c r="C116" s="6" t="s">
        <v>150</v>
      </c>
      <c r="L116" s="17"/>
    </row>
    <row r="117" spans="2:20" s="16" customFormat="1" ht="6.95" customHeight="1">
      <c r="B117" s="17"/>
      <c r="L117" s="17"/>
    </row>
    <row r="118" spans="2:20" s="16" customFormat="1" ht="12" customHeight="1">
      <c r="B118" s="17"/>
      <c r="C118" s="11" t="s">
        <v>16</v>
      </c>
      <c r="L118" s="17"/>
    </row>
    <row r="119" spans="2:20" s="16" customFormat="1" ht="16.5" customHeight="1">
      <c r="B119" s="17"/>
      <c r="E119" s="267" t="str">
        <f>E7</f>
        <v>ČOV Nebužely - rekonstrukce</v>
      </c>
      <c r="F119" s="268"/>
      <c r="G119" s="268"/>
      <c r="H119" s="268"/>
      <c r="L119" s="17"/>
    </row>
    <row r="120" spans="2:20" s="16" customFormat="1" ht="12" customHeight="1">
      <c r="B120" s="17"/>
      <c r="C120" s="11" t="s">
        <v>133</v>
      </c>
      <c r="L120" s="17"/>
    </row>
    <row r="121" spans="2:20" s="16" customFormat="1" ht="16.5" customHeight="1">
      <c r="B121" s="17"/>
      <c r="E121" s="239" t="str">
        <f>E9</f>
        <v>PS.01 - Technologie ČOV, RN, ČS</v>
      </c>
      <c r="F121" s="266"/>
      <c r="G121" s="266"/>
      <c r="H121" s="266"/>
      <c r="L121" s="17"/>
    </row>
    <row r="122" spans="2:20" s="16" customFormat="1" ht="6.95" customHeight="1">
      <c r="B122" s="17"/>
      <c r="L122" s="17"/>
    </row>
    <row r="123" spans="2:20" s="16" customFormat="1" ht="12" customHeight="1">
      <c r="B123" s="17"/>
      <c r="C123" s="11" t="s">
        <v>20</v>
      </c>
      <c r="F123" s="12" t="str">
        <f>F12</f>
        <v>Obec Nebužely</v>
      </c>
      <c r="I123" s="11" t="s">
        <v>22</v>
      </c>
      <c r="J123" s="81" t="str">
        <f>IF(J12="","",J12)</f>
        <v>31. 3. 2022</v>
      </c>
      <c r="L123" s="17"/>
    </row>
    <row r="124" spans="2:20" s="16" customFormat="1" ht="6.95" customHeight="1">
      <c r="B124" s="17"/>
      <c r="L124" s="17"/>
    </row>
    <row r="125" spans="2:20" s="16" customFormat="1" ht="15.2" customHeight="1">
      <c r="B125" s="17"/>
      <c r="C125" s="11" t="s">
        <v>24</v>
      </c>
      <c r="F125" s="12" t="str">
        <f>E15</f>
        <v>Vodárny Kladno – Mělník, a.s.</v>
      </c>
      <c r="I125" s="11" t="s">
        <v>31</v>
      </c>
      <c r="J125" s="97" t="str">
        <f>E21</f>
        <v>SERVIS ISA s.r.o.</v>
      </c>
      <c r="L125" s="17"/>
    </row>
    <row r="126" spans="2:20" s="16" customFormat="1" ht="15.2" customHeight="1">
      <c r="B126" s="17"/>
      <c r="C126" s="11" t="s">
        <v>29</v>
      </c>
      <c r="F126" s="12" t="str">
        <f>IF(E18="","",E18)</f>
        <v>Vyplň údaj</v>
      </c>
      <c r="I126" s="11" t="s">
        <v>35</v>
      </c>
      <c r="J126" s="97" t="str">
        <f>E24</f>
        <v xml:space="preserve"> </v>
      </c>
      <c r="L126" s="17"/>
    </row>
    <row r="127" spans="2:20" s="16" customFormat="1" ht="10.35" customHeight="1">
      <c r="B127" s="17"/>
      <c r="L127" s="17"/>
    </row>
    <row r="128" spans="2:20" s="110" customFormat="1" ht="29.25" customHeight="1">
      <c r="B128" s="111"/>
      <c r="C128" s="112" t="s">
        <v>151</v>
      </c>
      <c r="D128" s="113" t="s">
        <v>63</v>
      </c>
      <c r="E128" s="113" t="s">
        <v>59</v>
      </c>
      <c r="F128" s="113" t="s">
        <v>60</v>
      </c>
      <c r="G128" s="113" t="s">
        <v>152</v>
      </c>
      <c r="H128" s="113" t="s">
        <v>153</v>
      </c>
      <c r="I128" s="113" t="s">
        <v>154</v>
      </c>
      <c r="J128" s="113" t="s">
        <v>137</v>
      </c>
      <c r="K128" s="114" t="s">
        <v>155</v>
      </c>
      <c r="L128" s="111"/>
      <c r="M128" s="44" t="s">
        <v>1</v>
      </c>
      <c r="N128" s="45" t="s">
        <v>42</v>
      </c>
      <c r="O128" s="45" t="s">
        <v>156</v>
      </c>
      <c r="P128" s="45" t="s">
        <v>157</v>
      </c>
      <c r="Q128" s="45" t="s">
        <v>158</v>
      </c>
      <c r="R128" s="45" t="s">
        <v>159</v>
      </c>
      <c r="S128" s="45" t="s">
        <v>160</v>
      </c>
      <c r="T128" s="46" t="s">
        <v>161</v>
      </c>
    </row>
    <row r="129" spans="2:65" s="16" customFormat="1" ht="22.9" customHeight="1">
      <c r="B129" s="17"/>
      <c r="C129" s="50" t="s">
        <v>162</v>
      </c>
      <c r="J129" s="115">
        <f>BK129</f>
        <v>0</v>
      </c>
      <c r="L129" s="17"/>
      <c r="M129" s="47"/>
      <c r="N129" s="39"/>
      <c r="O129" s="39"/>
      <c r="P129" s="116">
        <f>P130+P163+P180+P200+P206+P215+P222+P251+P273+P287+P293+P303+P324</f>
        <v>0</v>
      </c>
      <c r="Q129" s="39"/>
      <c r="R129" s="116">
        <f>R130+R163+R180+R200+R206+R215+R222+R251+R273+R287+R293+R303+R324</f>
        <v>0</v>
      </c>
      <c r="S129" s="39"/>
      <c r="T129" s="117">
        <f>T130+T163+T180+T200+T206+T215+T222+T251+T273+T287+T293+T303+T324</f>
        <v>0</v>
      </c>
      <c r="AT129" s="2" t="s">
        <v>77</v>
      </c>
      <c r="AU129" s="2" t="s">
        <v>139</v>
      </c>
      <c r="BK129" s="118">
        <f>BK130+BK163+BK180+BK200+BK206+BK215+BK222+BK251+BK273+BK287+BK293+BK303+BK324</f>
        <v>0</v>
      </c>
    </row>
    <row r="130" spans="2:65" s="119" customFormat="1" ht="25.9" customHeight="1">
      <c r="B130" s="120"/>
      <c r="D130" s="121" t="s">
        <v>77</v>
      </c>
      <c r="E130" s="122" t="s">
        <v>2794</v>
      </c>
      <c r="F130" s="122" t="s">
        <v>2795</v>
      </c>
      <c r="I130" s="123"/>
      <c r="J130" s="124">
        <f>BK130</f>
        <v>0</v>
      </c>
      <c r="L130" s="120"/>
      <c r="M130" s="125"/>
      <c r="P130" s="126">
        <f>SUM(P131:P162)</f>
        <v>0</v>
      </c>
      <c r="R130" s="126">
        <f>SUM(R131:R162)</f>
        <v>0</v>
      </c>
      <c r="T130" s="127">
        <f>SUM(T131:T162)</f>
        <v>0</v>
      </c>
      <c r="AR130" s="121" t="s">
        <v>86</v>
      </c>
      <c r="AT130" s="128" t="s">
        <v>77</v>
      </c>
      <c r="AU130" s="128" t="s">
        <v>78</v>
      </c>
      <c r="AY130" s="121" t="s">
        <v>165</v>
      </c>
      <c r="BK130" s="129">
        <f>SUM(BK131:BK162)</f>
        <v>0</v>
      </c>
    </row>
    <row r="131" spans="2:65" s="16" customFormat="1" ht="24.2" customHeight="1">
      <c r="B131" s="17"/>
      <c r="C131" s="132" t="s">
        <v>86</v>
      </c>
      <c r="D131" s="132" t="s">
        <v>167</v>
      </c>
      <c r="E131" s="133" t="s">
        <v>2796</v>
      </c>
      <c r="F131" s="134" t="s">
        <v>2797</v>
      </c>
      <c r="G131" s="135" t="s">
        <v>452</v>
      </c>
      <c r="H131" s="136">
        <v>1</v>
      </c>
      <c r="I131" s="137"/>
      <c r="J131" s="138">
        <f t="shared" ref="J131:J162" si="0">ROUND(I131*H131,2)</f>
        <v>0</v>
      </c>
      <c r="K131" s="134" t="s">
        <v>1</v>
      </c>
      <c r="L131" s="17"/>
      <c r="M131" s="139" t="s">
        <v>1</v>
      </c>
      <c r="N131" s="140" t="s">
        <v>43</v>
      </c>
      <c r="P131" s="141">
        <f t="shared" ref="P131:P162" si="1">O131*H131</f>
        <v>0</v>
      </c>
      <c r="Q131" s="141">
        <v>0</v>
      </c>
      <c r="R131" s="141">
        <f t="shared" ref="R131:R162" si="2">Q131*H131</f>
        <v>0</v>
      </c>
      <c r="S131" s="141">
        <v>0</v>
      </c>
      <c r="T131" s="142">
        <f t="shared" ref="T131:T162" si="3">S131*H131</f>
        <v>0</v>
      </c>
      <c r="AR131" s="143" t="s">
        <v>172</v>
      </c>
      <c r="AT131" s="143" t="s">
        <v>167</v>
      </c>
      <c r="AU131" s="143" t="s">
        <v>86</v>
      </c>
      <c r="AY131" s="2" t="s">
        <v>165</v>
      </c>
      <c r="BE131" s="144">
        <f t="shared" ref="BE131:BE162" si="4">IF(N131="základní",J131,0)</f>
        <v>0</v>
      </c>
      <c r="BF131" s="144">
        <f t="shared" ref="BF131:BF162" si="5">IF(N131="snížená",J131,0)</f>
        <v>0</v>
      </c>
      <c r="BG131" s="144">
        <f t="shared" ref="BG131:BG162" si="6">IF(N131="zákl. přenesená",J131,0)</f>
        <v>0</v>
      </c>
      <c r="BH131" s="144">
        <f t="shared" ref="BH131:BH162" si="7">IF(N131="sníž. přenesená",J131,0)</f>
        <v>0</v>
      </c>
      <c r="BI131" s="144">
        <f t="shared" ref="BI131:BI162" si="8">IF(N131="nulová",J131,0)</f>
        <v>0</v>
      </c>
      <c r="BJ131" s="2" t="s">
        <v>86</v>
      </c>
      <c r="BK131" s="144">
        <f t="shared" ref="BK131:BK162" si="9">ROUND(I131*H131,2)</f>
        <v>0</v>
      </c>
      <c r="BL131" s="2" t="s">
        <v>172</v>
      </c>
      <c r="BM131" s="143" t="s">
        <v>88</v>
      </c>
    </row>
    <row r="132" spans="2:65" s="16" customFormat="1" ht="24.2" customHeight="1">
      <c r="B132" s="17"/>
      <c r="C132" s="132" t="s">
        <v>88</v>
      </c>
      <c r="D132" s="132" t="s">
        <v>167</v>
      </c>
      <c r="E132" s="133" t="s">
        <v>2798</v>
      </c>
      <c r="F132" s="134" t="s">
        <v>2799</v>
      </c>
      <c r="G132" s="135" t="s">
        <v>452</v>
      </c>
      <c r="H132" s="136">
        <v>1</v>
      </c>
      <c r="I132" s="137"/>
      <c r="J132" s="138">
        <f t="shared" si="0"/>
        <v>0</v>
      </c>
      <c r="K132" s="134" t="s">
        <v>1</v>
      </c>
      <c r="L132" s="17"/>
      <c r="M132" s="139" t="s">
        <v>1</v>
      </c>
      <c r="N132" s="140" t="s">
        <v>43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172</v>
      </c>
      <c r="AT132" s="143" t="s">
        <v>167</v>
      </c>
      <c r="AU132" s="143" t="s">
        <v>86</v>
      </c>
      <c r="AY132" s="2" t="s">
        <v>165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" t="s">
        <v>86</v>
      </c>
      <c r="BK132" s="144">
        <f t="shared" si="9"/>
        <v>0</v>
      </c>
      <c r="BL132" s="2" t="s">
        <v>172</v>
      </c>
      <c r="BM132" s="143" t="s">
        <v>172</v>
      </c>
    </row>
    <row r="133" spans="2:65" s="16" customFormat="1" ht="55.5" customHeight="1">
      <c r="B133" s="17"/>
      <c r="C133" s="132" t="s">
        <v>184</v>
      </c>
      <c r="D133" s="132" t="s">
        <v>167</v>
      </c>
      <c r="E133" s="133" t="s">
        <v>2800</v>
      </c>
      <c r="F133" s="134" t="s">
        <v>2801</v>
      </c>
      <c r="G133" s="135" t="s">
        <v>452</v>
      </c>
      <c r="H133" s="136">
        <v>1</v>
      </c>
      <c r="I133" s="137"/>
      <c r="J133" s="138">
        <f t="shared" si="0"/>
        <v>0</v>
      </c>
      <c r="K133" s="134" t="s">
        <v>1</v>
      </c>
      <c r="L133" s="17"/>
      <c r="M133" s="139" t="s">
        <v>1</v>
      </c>
      <c r="N133" s="140" t="s">
        <v>43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172</v>
      </c>
      <c r="AT133" s="143" t="s">
        <v>167</v>
      </c>
      <c r="AU133" s="143" t="s">
        <v>86</v>
      </c>
      <c r="AY133" s="2" t="s">
        <v>165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" t="s">
        <v>86</v>
      </c>
      <c r="BK133" s="144">
        <f t="shared" si="9"/>
        <v>0</v>
      </c>
      <c r="BL133" s="2" t="s">
        <v>172</v>
      </c>
      <c r="BM133" s="143" t="s">
        <v>208</v>
      </c>
    </row>
    <row r="134" spans="2:65" s="16" customFormat="1" ht="49.15" customHeight="1">
      <c r="B134" s="17"/>
      <c r="C134" s="132" t="s">
        <v>172</v>
      </c>
      <c r="D134" s="132" t="s">
        <v>167</v>
      </c>
      <c r="E134" s="133" t="s">
        <v>2802</v>
      </c>
      <c r="F134" s="134" t="s">
        <v>2803</v>
      </c>
      <c r="G134" s="135" t="s">
        <v>452</v>
      </c>
      <c r="H134" s="136">
        <v>1</v>
      </c>
      <c r="I134" s="137"/>
      <c r="J134" s="138">
        <f t="shared" si="0"/>
        <v>0</v>
      </c>
      <c r="K134" s="134" t="s">
        <v>1</v>
      </c>
      <c r="L134" s="17"/>
      <c r="M134" s="139" t="s">
        <v>1</v>
      </c>
      <c r="N134" s="140" t="s">
        <v>43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172</v>
      </c>
      <c r="AT134" s="143" t="s">
        <v>167</v>
      </c>
      <c r="AU134" s="143" t="s">
        <v>86</v>
      </c>
      <c r="AY134" s="2" t="s">
        <v>165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" t="s">
        <v>86</v>
      </c>
      <c r="BK134" s="144">
        <f t="shared" si="9"/>
        <v>0</v>
      </c>
      <c r="BL134" s="2" t="s">
        <v>172</v>
      </c>
      <c r="BM134" s="143" t="s">
        <v>220</v>
      </c>
    </row>
    <row r="135" spans="2:65" s="16" customFormat="1" ht="66.75" customHeight="1">
      <c r="B135" s="17"/>
      <c r="C135" s="132" t="s">
        <v>200</v>
      </c>
      <c r="D135" s="132" t="s">
        <v>167</v>
      </c>
      <c r="E135" s="133" t="s">
        <v>2804</v>
      </c>
      <c r="F135" s="134" t="s">
        <v>2805</v>
      </c>
      <c r="G135" s="135" t="s">
        <v>452</v>
      </c>
      <c r="H135" s="136">
        <v>2</v>
      </c>
      <c r="I135" s="137"/>
      <c r="J135" s="138">
        <f t="shared" si="0"/>
        <v>0</v>
      </c>
      <c r="K135" s="134" t="s">
        <v>1</v>
      </c>
      <c r="L135" s="17"/>
      <c r="M135" s="139" t="s">
        <v>1</v>
      </c>
      <c r="N135" s="140" t="s">
        <v>43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172</v>
      </c>
      <c r="AT135" s="143" t="s">
        <v>167</v>
      </c>
      <c r="AU135" s="143" t="s">
        <v>86</v>
      </c>
      <c r="AY135" s="2" t="s">
        <v>165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2" t="s">
        <v>86</v>
      </c>
      <c r="BK135" s="144">
        <f t="shared" si="9"/>
        <v>0</v>
      </c>
      <c r="BL135" s="2" t="s">
        <v>172</v>
      </c>
      <c r="BM135" s="143" t="s">
        <v>232</v>
      </c>
    </row>
    <row r="136" spans="2:65" s="16" customFormat="1" ht="24.2" customHeight="1">
      <c r="B136" s="17"/>
      <c r="C136" s="132" t="s">
        <v>208</v>
      </c>
      <c r="D136" s="132" t="s">
        <v>167</v>
      </c>
      <c r="E136" s="133" t="s">
        <v>2806</v>
      </c>
      <c r="F136" s="134" t="s">
        <v>2807</v>
      </c>
      <c r="G136" s="135" t="s">
        <v>452</v>
      </c>
      <c r="H136" s="136">
        <v>1</v>
      </c>
      <c r="I136" s="137"/>
      <c r="J136" s="138">
        <f t="shared" si="0"/>
        <v>0</v>
      </c>
      <c r="K136" s="134" t="s">
        <v>1</v>
      </c>
      <c r="L136" s="17"/>
      <c r="M136" s="139" t="s">
        <v>1</v>
      </c>
      <c r="N136" s="140" t="s">
        <v>43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172</v>
      </c>
      <c r="AT136" s="143" t="s">
        <v>167</v>
      </c>
      <c r="AU136" s="143" t="s">
        <v>86</v>
      </c>
      <c r="AY136" s="2" t="s">
        <v>165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2" t="s">
        <v>86</v>
      </c>
      <c r="BK136" s="144">
        <f t="shared" si="9"/>
        <v>0</v>
      </c>
      <c r="BL136" s="2" t="s">
        <v>172</v>
      </c>
      <c r="BM136" s="143" t="s">
        <v>245</v>
      </c>
    </row>
    <row r="137" spans="2:65" s="16" customFormat="1" ht="55.5" customHeight="1">
      <c r="B137" s="17"/>
      <c r="C137" s="132" t="s">
        <v>214</v>
      </c>
      <c r="D137" s="132" t="s">
        <v>167</v>
      </c>
      <c r="E137" s="133" t="s">
        <v>2808</v>
      </c>
      <c r="F137" s="134" t="s">
        <v>2809</v>
      </c>
      <c r="G137" s="135" t="s">
        <v>452</v>
      </c>
      <c r="H137" s="136">
        <v>1</v>
      </c>
      <c r="I137" s="137"/>
      <c r="J137" s="138">
        <f t="shared" si="0"/>
        <v>0</v>
      </c>
      <c r="K137" s="134" t="s">
        <v>1</v>
      </c>
      <c r="L137" s="17"/>
      <c r="M137" s="139" t="s">
        <v>1</v>
      </c>
      <c r="N137" s="140" t="s">
        <v>43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172</v>
      </c>
      <c r="AT137" s="143" t="s">
        <v>167</v>
      </c>
      <c r="AU137" s="143" t="s">
        <v>86</v>
      </c>
      <c r="AY137" s="2" t="s">
        <v>165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2" t="s">
        <v>86</v>
      </c>
      <c r="BK137" s="144">
        <f t="shared" si="9"/>
        <v>0</v>
      </c>
      <c r="BL137" s="2" t="s">
        <v>172</v>
      </c>
      <c r="BM137" s="143" t="s">
        <v>257</v>
      </c>
    </row>
    <row r="138" spans="2:65" s="16" customFormat="1" ht="37.9" customHeight="1">
      <c r="B138" s="17"/>
      <c r="C138" s="132" t="s">
        <v>220</v>
      </c>
      <c r="D138" s="132" t="s">
        <v>167</v>
      </c>
      <c r="E138" s="133" t="s">
        <v>2810</v>
      </c>
      <c r="F138" s="134" t="s">
        <v>2811</v>
      </c>
      <c r="G138" s="135" t="s">
        <v>452</v>
      </c>
      <c r="H138" s="136">
        <v>2</v>
      </c>
      <c r="I138" s="137"/>
      <c r="J138" s="138">
        <f t="shared" si="0"/>
        <v>0</v>
      </c>
      <c r="K138" s="134" t="s">
        <v>1</v>
      </c>
      <c r="L138" s="17"/>
      <c r="M138" s="139" t="s">
        <v>1</v>
      </c>
      <c r="N138" s="140" t="s">
        <v>43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172</v>
      </c>
      <c r="AT138" s="143" t="s">
        <v>167</v>
      </c>
      <c r="AU138" s="143" t="s">
        <v>86</v>
      </c>
      <c r="AY138" s="2" t="s">
        <v>165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2" t="s">
        <v>86</v>
      </c>
      <c r="BK138" s="144">
        <f t="shared" si="9"/>
        <v>0</v>
      </c>
      <c r="BL138" s="2" t="s">
        <v>172</v>
      </c>
      <c r="BM138" s="143" t="s">
        <v>249</v>
      </c>
    </row>
    <row r="139" spans="2:65" s="16" customFormat="1" ht="33" customHeight="1">
      <c r="B139" s="17"/>
      <c r="C139" s="132" t="s">
        <v>226</v>
      </c>
      <c r="D139" s="132" t="s">
        <v>167</v>
      </c>
      <c r="E139" s="133" t="s">
        <v>2812</v>
      </c>
      <c r="F139" s="134" t="s">
        <v>2813</v>
      </c>
      <c r="G139" s="135" t="s">
        <v>452</v>
      </c>
      <c r="H139" s="136">
        <v>2</v>
      </c>
      <c r="I139" s="137"/>
      <c r="J139" s="138">
        <f t="shared" si="0"/>
        <v>0</v>
      </c>
      <c r="K139" s="134" t="s">
        <v>1</v>
      </c>
      <c r="L139" s="17"/>
      <c r="M139" s="139" t="s">
        <v>1</v>
      </c>
      <c r="N139" s="140" t="s">
        <v>43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172</v>
      </c>
      <c r="AT139" s="143" t="s">
        <v>167</v>
      </c>
      <c r="AU139" s="143" t="s">
        <v>86</v>
      </c>
      <c r="AY139" s="2" t="s">
        <v>165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2" t="s">
        <v>86</v>
      </c>
      <c r="BK139" s="144">
        <f t="shared" si="9"/>
        <v>0</v>
      </c>
      <c r="BL139" s="2" t="s">
        <v>172</v>
      </c>
      <c r="BM139" s="143" t="s">
        <v>281</v>
      </c>
    </row>
    <row r="140" spans="2:65" s="16" customFormat="1" ht="33" customHeight="1">
      <c r="B140" s="17"/>
      <c r="C140" s="132" t="s">
        <v>232</v>
      </c>
      <c r="D140" s="132" t="s">
        <v>167</v>
      </c>
      <c r="E140" s="133" t="s">
        <v>2814</v>
      </c>
      <c r="F140" s="134" t="s">
        <v>2815</v>
      </c>
      <c r="G140" s="135" t="s">
        <v>452</v>
      </c>
      <c r="H140" s="136">
        <v>2</v>
      </c>
      <c r="I140" s="137"/>
      <c r="J140" s="138">
        <f t="shared" si="0"/>
        <v>0</v>
      </c>
      <c r="K140" s="134" t="s">
        <v>1</v>
      </c>
      <c r="L140" s="17"/>
      <c r="M140" s="139" t="s">
        <v>1</v>
      </c>
      <c r="N140" s="140" t="s">
        <v>43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172</v>
      </c>
      <c r="AT140" s="143" t="s">
        <v>167</v>
      </c>
      <c r="AU140" s="143" t="s">
        <v>86</v>
      </c>
      <c r="AY140" s="2" t="s">
        <v>165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2" t="s">
        <v>86</v>
      </c>
      <c r="BK140" s="144">
        <f t="shared" si="9"/>
        <v>0</v>
      </c>
      <c r="BL140" s="2" t="s">
        <v>172</v>
      </c>
      <c r="BM140" s="143" t="s">
        <v>296</v>
      </c>
    </row>
    <row r="141" spans="2:65" s="16" customFormat="1" ht="37.9" customHeight="1">
      <c r="B141" s="17"/>
      <c r="C141" s="132" t="s">
        <v>238</v>
      </c>
      <c r="D141" s="132" t="s">
        <v>167</v>
      </c>
      <c r="E141" s="133" t="s">
        <v>2816</v>
      </c>
      <c r="F141" s="134" t="s">
        <v>2817</v>
      </c>
      <c r="G141" s="135" t="s">
        <v>452</v>
      </c>
      <c r="H141" s="136">
        <v>2</v>
      </c>
      <c r="I141" s="137"/>
      <c r="J141" s="138">
        <f t="shared" si="0"/>
        <v>0</v>
      </c>
      <c r="K141" s="134" t="s">
        <v>1</v>
      </c>
      <c r="L141" s="17"/>
      <c r="M141" s="139" t="s">
        <v>1</v>
      </c>
      <c r="N141" s="140" t="s">
        <v>43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172</v>
      </c>
      <c r="AT141" s="143" t="s">
        <v>167</v>
      </c>
      <c r="AU141" s="143" t="s">
        <v>86</v>
      </c>
      <c r="AY141" s="2" t="s">
        <v>165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2" t="s">
        <v>86</v>
      </c>
      <c r="BK141" s="144">
        <f t="shared" si="9"/>
        <v>0</v>
      </c>
      <c r="BL141" s="2" t="s">
        <v>172</v>
      </c>
      <c r="BM141" s="143" t="s">
        <v>463</v>
      </c>
    </row>
    <row r="142" spans="2:65" s="16" customFormat="1" ht="37.9" customHeight="1">
      <c r="B142" s="17"/>
      <c r="C142" s="132" t="s">
        <v>245</v>
      </c>
      <c r="D142" s="132" t="s">
        <v>167</v>
      </c>
      <c r="E142" s="133" t="s">
        <v>2818</v>
      </c>
      <c r="F142" s="134" t="s">
        <v>2819</v>
      </c>
      <c r="G142" s="135" t="s">
        <v>452</v>
      </c>
      <c r="H142" s="136">
        <v>2</v>
      </c>
      <c r="I142" s="137"/>
      <c r="J142" s="138">
        <f t="shared" si="0"/>
        <v>0</v>
      </c>
      <c r="K142" s="134" t="s">
        <v>1</v>
      </c>
      <c r="L142" s="17"/>
      <c r="M142" s="139" t="s">
        <v>1</v>
      </c>
      <c r="N142" s="140" t="s">
        <v>43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172</v>
      </c>
      <c r="AT142" s="143" t="s">
        <v>167</v>
      </c>
      <c r="AU142" s="143" t="s">
        <v>86</v>
      </c>
      <c r="AY142" s="2" t="s">
        <v>165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2" t="s">
        <v>86</v>
      </c>
      <c r="BK142" s="144">
        <f t="shared" si="9"/>
        <v>0</v>
      </c>
      <c r="BL142" s="2" t="s">
        <v>172</v>
      </c>
      <c r="BM142" s="143" t="s">
        <v>476</v>
      </c>
    </row>
    <row r="143" spans="2:65" s="16" customFormat="1" ht="37.9" customHeight="1">
      <c r="B143" s="17"/>
      <c r="C143" s="132" t="s">
        <v>253</v>
      </c>
      <c r="D143" s="132" t="s">
        <v>167</v>
      </c>
      <c r="E143" s="133" t="s">
        <v>2820</v>
      </c>
      <c r="F143" s="134" t="s">
        <v>2821</v>
      </c>
      <c r="G143" s="135" t="s">
        <v>452</v>
      </c>
      <c r="H143" s="136">
        <v>1</v>
      </c>
      <c r="I143" s="137"/>
      <c r="J143" s="138">
        <f t="shared" si="0"/>
        <v>0</v>
      </c>
      <c r="K143" s="134" t="s">
        <v>1</v>
      </c>
      <c r="L143" s="17"/>
      <c r="M143" s="139" t="s">
        <v>1</v>
      </c>
      <c r="N143" s="140" t="s">
        <v>43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172</v>
      </c>
      <c r="AT143" s="143" t="s">
        <v>167</v>
      </c>
      <c r="AU143" s="143" t="s">
        <v>86</v>
      </c>
      <c r="AY143" s="2" t="s">
        <v>165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2" t="s">
        <v>86</v>
      </c>
      <c r="BK143" s="144">
        <f t="shared" si="9"/>
        <v>0</v>
      </c>
      <c r="BL143" s="2" t="s">
        <v>172</v>
      </c>
      <c r="BM143" s="143" t="s">
        <v>489</v>
      </c>
    </row>
    <row r="144" spans="2:65" s="16" customFormat="1" ht="37.9" customHeight="1">
      <c r="B144" s="17"/>
      <c r="C144" s="132" t="s">
        <v>257</v>
      </c>
      <c r="D144" s="132" t="s">
        <v>167</v>
      </c>
      <c r="E144" s="133" t="s">
        <v>2822</v>
      </c>
      <c r="F144" s="134" t="s">
        <v>2823</v>
      </c>
      <c r="G144" s="135" t="s">
        <v>452</v>
      </c>
      <c r="H144" s="136">
        <v>1</v>
      </c>
      <c r="I144" s="137"/>
      <c r="J144" s="138">
        <f t="shared" si="0"/>
        <v>0</v>
      </c>
      <c r="K144" s="134" t="s">
        <v>1</v>
      </c>
      <c r="L144" s="17"/>
      <c r="M144" s="139" t="s">
        <v>1</v>
      </c>
      <c r="N144" s="140" t="s">
        <v>43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172</v>
      </c>
      <c r="AT144" s="143" t="s">
        <v>167</v>
      </c>
      <c r="AU144" s="143" t="s">
        <v>86</v>
      </c>
      <c r="AY144" s="2" t="s">
        <v>165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2" t="s">
        <v>86</v>
      </c>
      <c r="BK144" s="144">
        <f t="shared" si="9"/>
        <v>0</v>
      </c>
      <c r="BL144" s="2" t="s">
        <v>172</v>
      </c>
      <c r="BM144" s="143" t="s">
        <v>508</v>
      </c>
    </row>
    <row r="145" spans="2:65" s="16" customFormat="1" ht="24.2" customHeight="1">
      <c r="B145" s="17"/>
      <c r="C145" s="132" t="s">
        <v>8</v>
      </c>
      <c r="D145" s="132" t="s">
        <v>167</v>
      </c>
      <c r="E145" s="133" t="s">
        <v>2824</v>
      </c>
      <c r="F145" s="134" t="s">
        <v>2825</v>
      </c>
      <c r="G145" s="135" t="s">
        <v>452</v>
      </c>
      <c r="H145" s="136">
        <v>1</v>
      </c>
      <c r="I145" s="137"/>
      <c r="J145" s="138">
        <f t="shared" si="0"/>
        <v>0</v>
      </c>
      <c r="K145" s="134" t="s">
        <v>1</v>
      </c>
      <c r="L145" s="17"/>
      <c r="M145" s="139" t="s">
        <v>1</v>
      </c>
      <c r="N145" s="140" t="s">
        <v>43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172</v>
      </c>
      <c r="AT145" s="143" t="s">
        <v>167</v>
      </c>
      <c r="AU145" s="143" t="s">
        <v>86</v>
      </c>
      <c r="AY145" s="2" t="s">
        <v>165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2" t="s">
        <v>86</v>
      </c>
      <c r="BK145" s="144">
        <f t="shared" si="9"/>
        <v>0</v>
      </c>
      <c r="BL145" s="2" t="s">
        <v>172</v>
      </c>
      <c r="BM145" s="143" t="s">
        <v>520</v>
      </c>
    </row>
    <row r="146" spans="2:65" s="16" customFormat="1" ht="33" customHeight="1">
      <c r="B146" s="17"/>
      <c r="C146" s="132" t="s">
        <v>249</v>
      </c>
      <c r="D146" s="132" t="s">
        <v>167</v>
      </c>
      <c r="E146" s="133" t="s">
        <v>2826</v>
      </c>
      <c r="F146" s="134" t="s">
        <v>2827</v>
      </c>
      <c r="G146" s="135" t="s">
        <v>452</v>
      </c>
      <c r="H146" s="136">
        <v>1</v>
      </c>
      <c r="I146" s="137"/>
      <c r="J146" s="138">
        <f t="shared" si="0"/>
        <v>0</v>
      </c>
      <c r="K146" s="134" t="s">
        <v>1</v>
      </c>
      <c r="L146" s="17"/>
      <c r="M146" s="139" t="s">
        <v>1</v>
      </c>
      <c r="N146" s="140" t="s">
        <v>43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172</v>
      </c>
      <c r="AT146" s="143" t="s">
        <v>167</v>
      </c>
      <c r="AU146" s="143" t="s">
        <v>86</v>
      </c>
      <c r="AY146" s="2" t="s">
        <v>165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2" t="s">
        <v>86</v>
      </c>
      <c r="BK146" s="144">
        <f t="shared" si="9"/>
        <v>0</v>
      </c>
      <c r="BL146" s="2" t="s">
        <v>172</v>
      </c>
      <c r="BM146" s="143" t="s">
        <v>531</v>
      </c>
    </row>
    <row r="147" spans="2:65" s="16" customFormat="1" ht="16.5" customHeight="1">
      <c r="B147" s="17"/>
      <c r="C147" s="132" t="s">
        <v>275</v>
      </c>
      <c r="D147" s="132" t="s">
        <v>167</v>
      </c>
      <c r="E147" s="133" t="s">
        <v>2828</v>
      </c>
      <c r="F147" s="134" t="s">
        <v>2829</v>
      </c>
      <c r="G147" s="135" t="s">
        <v>452</v>
      </c>
      <c r="H147" s="136">
        <v>1</v>
      </c>
      <c r="I147" s="137"/>
      <c r="J147" s="138">
        <f t="shared" si="0"/>
        <v>0</v>
      </c>
      <c r="K147" s="134" t="s">
        <v>1</v>
      </c>
      <c r="L147" s="17"/>
      <c r="M147" s="139" t="s">
        <v>1</v>
      </c>
      <c r="N147" s="140" t="s">
        <v>43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172</v>
      </c>
      <c r="AT147" s="143" t="s">
        <v>167</v>
      </c>
      <c r="AU147" s="143" t="s">
        <v>86</v>
      </c>
      <c r="AY147" s="2" t="s">
        <v>165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2" t="s">
        <v>86</v>
      </c>
      <c r="BK147" s="144">
        <f t="shared" si="9"/>
        <v>0</v>
      </c>
      <c r="BL147" s="2" t="s">
        <v>172</v>
      </c>
      <c r="BM147" s="143" t="s">
        <v>542</v>
      </c>
    </row>
    <row r="148" spans="2:65" s="16" customFormat="1" ht="37.9" customHeight="1">
      <c r="B148" s="17"/>
      <c r="C148" s="132" t="s">
        <v>281</v>
      </c>
      <c r="D148" s="132" t="s">
        <v>167</v>
      </c>
      <c r="E148" s="133" t="s">
        <v>2830</v>
      </c>
      <c r="F148" s="134" t="s">
        <v>2831</v>
      </c>
      <c r="G148" s="135" t="s">
        <v>452</v>
      </c>
      <c r="H148" s="136">
        <v>1</v>
      </c>
      <c r="I148" s="137"/>
      <c r="J148" s="138">
        <f t="shared" si="0"/>
        <v>0</v>
      </c>
      <c r="K148" s="134" t="s">
        <v>1</v>
      </c>
      <c r="L148" s="17"/>
      <c r="M148" s="139" t="s">
        <v>1</v>
      </c>
      <c r="N148" s="140" t="s">
        <v>43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AR148" s="143" t="s">
        <v>172</v>
      </c>
      <c r="AT148" s="143" t="s">
        <v>167</v>
      </c>
      <c r="AU148" s="143" t="s">
        <v>86</v>
      </c>
      <c r="AY148" s="2" t="s">
        <v>165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2" t="s">
        <v>86</v>
      </c>
      <c r="BK148" s="144">
        <f t="shared" si="9"/>
        <v>0</v>
      </c>
      <c r="BL148" s="2" t="s">
        <v>172</v>
      </c>
      <c r="BM148" s="143" t="s">
        <v>562</v>
      </c>
    </row>
    <row r="149" spans="2:65" s="16" customFormat="1" ht="44.25" customHeight="1">
      <c r="B149" s="17"/>
      <c r="C149" s="132" t="s">
        <v>287</v>
      </c>
      <c r="D149" s="132" t="s">
        <v>167</v>
      </c>
      <c r="E149" s="133" t="s">
        <v>2832</v>
      </c>
      <c r="F149" s="134" t="s">
        <v>2833</v>
      </c>
      <c r="G149" s="135" t="s">
        <v>452</v>
      </c>
      <c r="H149" s="136">
        <v>1</v>
      </c>
      <c r="I149" s="137"/>
      <c r="J149" s="138">
        <f t="shared" si="0"/>
        <v>0</v>
      </c>
      <c r="K149" s="134" t="s">
        <v>1</v>
      </c>
      <c r="L149" s="17"/>
      <c r="M149" s="139" t="s">
        <v>1</v>
      </c>
      <c r="N149" s="140" t="s">
        <v>43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172</v>
      </c>
      <c r="AT149" s="143" t="s">
        <v>167</v>
      </c>
      <c r="AU149" s="143" t="s">
        <v>86</v>
      </c>
      <c r="AY149" s="2" t="s">
        <v>165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2" t="s">
        <v>86</v>
      </c>
      <c r="BK149" s="144">
        <f t="shared" si="9"/>
        <v>0</v>
      </c>
      <c r="BL149" s="2" t="s">
        <v>172</v>
      </c>
      <c r="BM149" s="143" t="s">
        <v>578</v>
      </c>
    </row>
    <row r="150" spans="2:65" s="16" customFormat="1" ht="24.2" customHeight="1">
      <c r="B150" s="17"/>
      <c r="C150" s="132" t="s">
        <v>296</v>
      </c>
      <c r="D150" s="132" t="s">
        <v>167</v>
      </c>
      <c r="E150" s="133" t="s">
        <v>2834</v>
      </c>
      <c r="F150" s="134" t="s">
        <v>2835</v>
      </c>
      <c r="G150" s="135" t="s">
        <v>452</v>
      </c>
      <c r="H150" s="136">
        <v>1</v>
      </c>
      <c r="I150" s="137"/>
      <c r="J150" s="138">
        <f t="shared" si="0"/>
        <v>0</v>
      </c>
      <c r="K150" s="134" t="s">
        <v>1</v>
      </c>
      <c r="L150" s="17"/>
      <c r="M150" s="139" t="s">
        <v>1</v>
      </c>
      <c r="N150" s="140" t="s">
        <v>43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172</v>
      </c>
      <c r="AT150" s="143" t="s">
        <v>167</v>
      </c>
      <c r="AU150" s="143" t="s">
        <v>86</v>
      </c>
      <c r="AY150" s="2" t="s">
        <v>165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2" t="s">
        <v>86</v>
      </c>
      <c r="BK150" s="144">
        <f t="shared" si="9"/>
        <v>0</v>
      </c>
      <c r="BL150" s="2" t="s">
        <v>172</v>
      </c>
      <c r="BM150" s="143" t="s">
        <v>590</v>
      </c>
    </row>
    <row r="151" spans="2:65" s="16" customFormat="1" ht="55.5" customHeight="1">
      <c r="B151" s="17"/>
      <c r="C151" s="132" t="s">
        <v>7</v>
      </c>
      <c r="D151" s="132" t="s">
        <v>167</v>
      </c>
      <c r="E151" s="133" t="s">
        <v>2836</v>
      </c>
      <c r="F151" s="134" t="s">
        <v>2837</v>
      </c>
      <c r="G151" s="135" t="s">
        <v>452</v>
      </c>
      <c r="H151" s="136">
        <v>1</v>
      </c>
      <c r="I151" s="137"/>
      <c r="J151" s="138">
        <f t="shared" si="0"/>
        <v>0</v>
      </c>
      <c r="K151" s="134" t="s">
        <v>1</v>
      </c>
      <c r="L151" s="17"/>
      <c r="M151" s="139" t="s">
        <v>1</v>
      </c>
      <c r="N151" s="140" t="s">
        <v>43</v>
      </c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AR151" s="143" t="s">
        <v>172</v>
      </c>
      <c r="AT151" s="143" t="s">
        <v>167</v>
      </c>
      <c r="AU151" s="143" t="s">
        <v>86</v>
      </c>
      <c r="AY151" s="2" t="s">
        <v>165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2" t="s">
        <v>86</v>
      </c>
      <c r="BK151" s="144">
        <f t="shared" si="9"/>
        <v>0</v>
      </c>
      <c r="BL151" s="2" t="s">
        <v>172</v>
      </c>
      <c r="BM151" s="143" t="s">
        <v>603</v>
      </c>
    </row>
    <row r="152" spans="2:65" s="16" customFormat="1" ht="37.9" customHeight="1">
      <c r="B152" s="17"/>
      <c r="C152" s="132" t="s">
        <v>463</v>
      </c>
      <c r="D152" s="132" t="s">
        <v>167</v>
      </c>
      <c r="E152" s="133" t="s">
        <v>2838</v>
      </c>
      <c r="F152" s="134" t="s">
        <v>2839</v>
      </c>
      <c r="G152" s="135" t="s">
        <v>452</v>
      </c>
      <c r="H152" s="136">
        <v>1</v>
      </c>
      <c r="I152" s="137"/>
      <c r="J152" s="138">
        <f t="shared" si="0"/>
        <v>0</v>
      </c>
      <c r="K152" s="134" t="s">
        <v>1</v>
      </c>
      <c r="L152" s="17"/>
      <c r="M152" s="139" t="s">
        <v>1</v>
      </c>
      <c r="N152" s="140" t="s">
        <v>43</v>
      </c>
      <c r="P152" s="141">
        <f t="shared" si="1"/>
        <v>0</v>
      </c>
      <c r="Q152" s="141">
        <v>0</v>
      </c>
      <c r="R152" s="141">
        <f t="shared" si="2"/>
        <v>0</v>
      </c>
      <c r="S152" s="141">
        <v>0</v>
      </c>
      <c r="T152" s="142">
        <f t="shared" si="3"/>
        <v>0</v>
      </c>
      <c r="AR152" s="143" t="s">
        <v>172</v>
      </c>
      <c r="AT152" s="143" t="s">
        <v>167</v>
      </c>
      <c r="AU152" s="143" t="s">
        <v>86</v>
      </c>
      <c r="AY152" s="2" t="s">
        <v>165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2" t="s">
        <v>86</v>
      </c>
      <c r="BK152" s="144">
        <f t="shared" si="9"/>
        <v>0</v>
      </c>
      <c r="BL152" s="2" t="s">
        <v>172</v>
      </c>
      <c r="BM152" s="143" t="s">
        <v>616</v>
      </c>
    </row>
    <row r="153" spans="2:65" s="16" customFormat="1" ht="44.25" customHeight="1">
      <c r="B153" s="17"/>
      <c r="C153" s="132" t="s">
        <v>470</v>
      </c>
      <c r="D153" s="132" t="s">
        <v>167</v>
      </c>
      <c r="E153" s="133" t="s">
        <v>2840</v>
      </c>
      <c r="F153" s="134" t="s">
        <v>2841</v>
      </c>
      <c r="G153" s="135" t="s">
        <v>452</v>
      </c>
      <c r="H153" s="136">
        <v>1</v>
      </c>
      <c r="I153" s="137"/>
      <c r="J153" s="138">
        <f t="shared" si="0"/>
        <v>0</v>
      </c>
      <c r="K153" s="134" t="s">
        <v>1</v>
      </c>
      <c r="L153" s="17"/>
      <c r="M153" s="139" t="s">
        <v>1</v>
      </c>
      <c r="N153" s="140" t="s">
        <v>43</v>
      </c>
      <c r="P153" s="141">
        <f t="shared" si="1"/>
        <v>0</v>
      </c>
      <c r="Q153" s="141">
        <v>0</v>
      </c>
      <c r="R153" s="141">
        <f t="shared" si="2"/>
        <v>0</v>
      </c>
      <c r="S153" s="141">
        <v>0</v>
      </c>
      <c r="T153" s="142">
        <f t="shared" si="3"/>
        <v>0</v>
      </c>
      <c r="AR153" s="143" t="s">
        <v>172</v>
      </c>
      <c r="AT153" s="143" t="s">
        <v>167</v>
      </c>
      <c r="AU153" s="143" t="s">
        <v>86</v>
      </c>
      <c r="AY153" s="2" t="s">
        <v>165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2" t="s">
        <v>86</v>
      </c>
      <c r="BK153" s="144">
        <f t="shared" si="9"/>
        <v>0</v>
      </c>
      <c r="BL153" s="2" t="s">
        <v>172</v>
      </c>
      <c r="BM153" s="143" t="s">
        <v>630</v>
      </c>
    </row>
    <row r="154" spans="2:65" s="16" customFormat="1" ht="33" customHeight="1">
      <c r="B154" s="17"/>
      <c r="C154" s="132" t="s">
        <v>476</v>
      </c>
      <c r="D154" s="132" t="s">
        <v>167</v>
      </c>
      <c r="E154" s="133" t="s">
        <v>2842</v>
      </c>
      <c r="F154" s="134" t="s">
        <v>2843</v>
      </c>
      <c r="G154" s="135" t="s">
        <v>452</v>
      </c>
      <c r="H154" s="136">
        <v>1</v>
      </c>
      <c r="I154" s="137"/>
      <c r="J154" s="138">
        <f t="shared" si="0"/>
        <v>0</v>
      </c>
      <c r="K154" s="134" t="s">
        <v>1</v>
      </c>
      <c r="L154" s="17"/>
      <c r="M154" s="139" t="s">
        <v>1</v>
      </c>
      <c r="N154" s="140" t="s">
        <v>43</v>
      </c>
      <c r="P154" s="141">
        <f t="shared" si="1"/>
        <v>0</v>
      </c>
      <c r="Q154" s="141">
        <v>0</v>
      </c>
      <c r="R154" s="141">
        <f t="shared" si="2"/>
        <v>0</v>
      </c>
      <c r="S154" s="141">
        <v>0</v>
      </c>
      <c r="T154" s="142">
        <f t="shared" si="3"/>
        <v>0</v>
      </c>
      <c r="AR154" s="143" t="s">
        <v>172</v>
      </c>
      <c r="AT154" s="143" t="s">
        <v>167</v>
      </c>
      <c r="AU154" s="143" t="s">
        <v>86</v>
      </c>
      <c r="AY154" s="2" t="s">
        <v>165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2" t="s">
        <v>86</v>
      </c>
      <c r="BK154" s="144">
        <f t="shared" si="9"/>
        <v>0</v>
      </c>
      <c r="BL154" s="2" t="s">
        <v>172</v>
      </c>
      <c r="BM154" s="143" t="s">
        <v>642</v>
      </c>
    </row>
    <row r="155" spans="2:65" s="16" customFormat="1" ht="24.2" customHeight="1">
      <c r="B155" s="17"/>
      <c r="C155" s="132" t="s">
        <v>482</v>
      </c>
      <c r="D155" s="132" t="s">
        <v>167</v>
      </c>
      <c r="E155" s="133" t="s">
        <v>2844</v>
      </c>
      <c r="F155" s="134" t="s">
        <v>2845</v>
      </c>
      <c r="G155" s="135" t="s">
        <v>452</v>
      </c>
      <c r="H155" s="136">
        <v>1</v>
      </c>
      <c r="I155" s="137"/>
      <c r="J155" s="138">
        <f t="shared" si="0"/>
        <v>0</v>
      </c>
      <c r="K155" s="134" t="s">
        <v>1</v>
      </c>
      <c r="L155" s="17"/>
      <c r="M155" s="139" t="s">
        <v>1</v>
      </c>
      <c r="N155" s="140" t="s">
        <v>43</v>
      </c>
      <c r="P155" s="141">
        <f t="shared" si="1"/>
        <v>0</v>
      </c>
      <c r="Q155" s="141">
        <v>0</v>
      </c>
      <c r="R155" s="141">
        <f t="shared" si="2"/>
        <v>0</v>
      </c>
      <c r="S155" s="141">
        <v>0</v>
      </c>
      <c r="T155" s="142">
        <f t="shared" si="3"/>
        <v>0</v>
      </c>
      <c r="AR155" s="143" t="s">
        <v>172</v>
      </c>
      <c r="AT155" s="143" t="s">
        <v>167</v>
      </c>
      <c r="AU155" s="143" t="s">
        <v>86</v>
      </c>
      <c r="AY155" s="2" t="s">
        <v>165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2" t="s">
        <v>86</v>
      </c>
      <c r="BK155" s="144">
        <f t="shared" si="9"/>
        <v>0</v>
      </c>
      <c r="BL155" s="2" t="s">
        <v>172</v>
      </c>
      <c r="BM155" s="143" t="s">
        <v>655</v>
      </c>
    </row>
    <row r="156" spans="2:65" s="16" customFormat="1" ht="24.2" customHeight="1">
      <c r="B156" s="17"/>
      <c r="C156" s="132" t="s">
        <v>489</v>
      </c>
      <c r="D156" s="132" t="s">
        <v>167</v>
      </c>
      <c r="E156" s="133" t="s">
        <v>2846</v>
      </c>
      <c r="F156" s="134" t="s">
        <v>2847</v>
      </c>
      <c r="G156" s="135" t="s">
        <v>452</v>
      </c>
      <c r="H156" s="136">
        <v>4</v>
      </c>
      <c r="I156" s="137"/>
      <c r="J156" s="138">
        <f t="shared" si="0"/>
        <v>0</v>
      </c>
      <c r="K156" s="134" t="s">
        <v>1</v>
      </c>
      <c r="L156" s="17"/>
      <c r="M156" s="139" t="s">
        <v>1</v>
      </c>
      <c r="N156" s="140" t="s">
        <v>43</v>
      </c>
      <c r="P156" s="141">
        <f t="shared" si="1"/>
        <v>0</v>
      </c>
      <c r="Q156" s="141">
        <v>0</v>
      </c>
      <c r="R156" s="141">
        <f t="shared" si="2"/>
        <v>0</v>
      </c>
      <c r="S156" s="141">
        <v>0</v>
      </c>
      <c r="T156" s="142">
        <f t="shared" si="3"/>
        <v>0</v>
      </c>
      <c r="AR156" s="143" t="s">
        <v>172</v>
      </c>
      <c r="AT156" s="143" t="s">
        <v>167</v>
      </c>
      <c r="AU156" s="143" t="s">
        <v>86</v>
      </c>
      <c r="AY156" s="2" t="s">
        <v>165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2" t="s">
        <v>86</v>
      </c>
      <c r="BK156" s="144">
        <f t="shared" si="9"/>
        <v>0</v>
      </c>
      <c r="BL156" s="2" t="s">
        <v>172</v>
      </c>
      <c r="BM156" s="143" t="s">
        <v>668</v>
      </c>
    </row>
    <row r="157" spans="2:65" s="16" customFormat="1" ht="24.2" customHeight="1">
      <c r="B157" s="17"/>
      <c r="C157" s="132" t="s">
        <v>496</v>
      </c>
      <c r="D157" s="132" t="s">
        <v>167</v>
      </c>
      <c r="E157" s="133" t="s">
        <v>2848</v>
      </c>
      <c r="F157" s="134" t="s">
        <v>2849</v>
      </c>
      <c r="G157" s="135" t="s">
        <v>452</v>
      </c>
      <c r="H157" s="136">
        <v>1</v>
      </c>
      <c r="I157" s="137"/>
      <c r="J157" s="138">
        <f t="shared" si="0"/>
        <v>0</v>
      </c>
      <c r="K157" s="134" t="s">
        <v>1</v>
      </c>
      <c r="L157" s="17"/>
      <c r="M157" s="139" t="s">
        <v>1</v>
      </c>
      <c r="N157" s="140" t="s">
        <v>43</v>
      </c>
      <c r="P157" s="141">
        <f t="shared" si="1"/>
        <v>0</v>
      </c>
      <c r="Q157" s="141">
        <v>0</v>
      </c>
      <c r="R157" s="141">
        <f t="shared" si="2"/>
        <v>0</v>
      </c>
      <c r="S157" s="141">
        <v>0</v>
      </c>
      <c r="T157" s="142">
        <f t="shared" si="3"/>
        <v>0</v>
      </c>
      <c r="AR157" s="143" t="s">
        <v>172</v>
      </c>
      <c r="AT157" s="143" t="s">
        <v>167</v>
      </c>
      <c r="AU157" s="143" t="s">
        <v>86</v>
      </c>
      <c r="AY157" s="2" t="s">
        <v>165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2" t="s">
        <v>86</v>
      </c>
      <c r="BK157" s="144">
        <f t="shared" si="9"/>
        <v>0</v>
      </c>
      <c r="BL157" s="2" t="s">
        <v>172</v>
      </c>
      <c r="BM157" s="143" t="s">
        <v>682</v>
      </c>
    </row>
    <row r="158" spans="2:65" s="16" customFormat="1" ht="44.25" customHeight="1">
      <c r="B158" s="17"/>
      <c r="C158" s="132" t="s">
        <v>508</v>
      </c>
      <c r="D158" s="132" t="s">
        <v>167</v>
      </c>
      <c r="E158" s="133" t="s">
        <v>2850</v>
      </c>
      <c r="F158" s="134" t="s">
        <v>2851</v>
      </c>
      <c r="G158" s="135" t="s">
        <v>452</v>
      </c>
      <c r="H158" s="136">
        <v>1</v>
      </c>
      <c r="I158" s="137"/>
      <c r="J158" s="138">
        <f t="shared" si="0"/>
        <v>0</v>
      </c>
      <c r="K158" s="134" t="s">
        <v>1</v>
      </c>
      <c r="L158" s="17"/>
      <c r="M158" s="139" t="s">
        <v>1</v>
      </c>
      <c r="N158" s="140" t="s">
        <v>43</v>
      </c>
      <c r="P158" s="141">
        <f t="shared" si="1"/>
        <v>0</v>
      </c>
      <c r="Q158" s="141">
        <v>0</v>
      </c>
      <c r="R158" s="141">
        <f t="shared" si="2"/>
        <v>0</v>
      </c>
      <c r="S158" s="141">
        <v>0</v>
      </c>
      <c r="T158" s="142">
        <f t="shared" si="3"/>
        <v>0</v>
      </c>
      <c r="AR158" s="143" t="s">
        <v>172</v>
      </c>
      <c r="AT158" s="143" t="s">
        <v>167</v>
      </c>
      <c r="AU158" s="143" t="s">
        <v>86</v>
      </c>
      <c r="AY158" s="2" t="s">
        <v>165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2" t="s">
        <v>86</v>
      </c>
      <c r="BK158" s="144">
        <f t="shared" si="9"/>
        <v>0</v>
      </c>
      <c r="BL158" s="2" t="s">
        <v>172</v>
      </c>
      <c r="BM158" s="143" t="s">
        <v>693</v>
      </c>
    </row>
    <row r="159" spans="2:65" s="16" customFormat="1" ht="16.5" customHeight="1">
      <c r="B159" s="17"/>
      <c r="C159" s="132" t="s">
        <v>514</v>
      </c>
      <c r="D159" s="132" t="s">
        <v>167</v>
      </c>
      <c r="E159" s="133" t="s">
        <v>2852</v>
      </c>
      <c r="F159" s="134" t="s">
        <v>2853</v>
      </c>
      <c r="G159" s="135" t="s">
        <v>452</v>
      </c>
      <c r="H159" s="136">
        <v>1</v>
      </c>
      <c r="I159" s="137"/>
      <c r="J159" s="138">
        <f t="shared" si="0"/>
        <v>0</v>
      </c>
      <c r="K159" s="134" t="s">
        <v>1</v>
      </c>
      <c r="L159" s="17"/>
      <c r="M159" s="139" t="s">
        <v>1</v>
      </c>
      <c r="N159" s="140" t="s">
        <v>43</v>
      </c>
      <c r="P159" s="141">
        <f t="shared" si="1"/>
        <v>0</v>
      </c>
      <c r="Q159" s="141">
        <v>0</v>
      </c>
      <c r="R159" s="141">
        <f t="shared" si="2"/>
        <v>0</v>
      </c>
      <c r="S159" s="141">
        <v>0</v>
      </c>
      <c r="T159" s="142">
        <f t="shared" si="3"/>
        <v>0</v>
      </c>
      <c r="AR159" s="143" t="s">
        <v>172</v>
      </c>
      <c r="AT159" s="143" t="s">
        <v>167</v>
      </c>
      <c r="AU159" s="143" t="s">
        <v>86</v>
      </c>
      <c r="AY159" s="2" t="s">
        <v>165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2" t="s">
        <v>86</v>
      </c>
      <c r="BK159" s="144">
        <f t="shared" si="9"/>
        <v>0</v>
      </c>
      <c r="BL159" s="2" t="s">
        <v>172</v>
      </c>
      <c r="BM159" s="143" t="s">
        <v>719</v>
      </c>
    </row>
    <row r="160" spans="2:65" s="16" customFormat="1" ht="24.2" customHeight="1">
      <c r="B160" s="17"/>
      <c r="C160" s="132" t="s">
        <v>520</v>
      </c>
      <c r="D160" s="132" t="s">
        <v>167</v>
      </c>
      <c r="E160" s="133" t="s">
        <v>2854</v>
      </c>
      <c r="F160" s="134" t="s">
        <v>2855</v>
      </c>
      <c r="G160" s="135" t="s">
        <v>452</v>
      </c>
      <c r="H160" s="136">
        <v>2</v>
      </c>
      <c r="I160" s="137"/>
      <c r="J160" s="138">
        <f t="shared" si="0"/>
        <v>0</v>
      </c>
      <c r="K160" s="134" t="s">
        <v>1</v>
      </c>
      <c r="L160" s="17"/>
      <c r="M160" s="139" t="s">
        <v>1</v>
      </c>
      <c r="N160" s="140" t="s">
        <v>43</v>
      </c>
      <c r="P160" s="141">
        <f t="shared" si="1"/>
        <v>0</v>
      </c>
      <c r="Q160" s="141">
        <v>0</v>
      </c>
      <c r="R160" s="141">
        <f t="shared" si="2"/>
        <v>0</v>
      </c>
      <c r="S160" s="141">
        <v>0</v>
      </c>
      <c r="T160" s="142">
        <f t="shared" si="3"/>
        <v>0</v>
      </c>
      <c r="AR160" s="143" t="s">
        <v>172</v>
      </c>
      <c r="AT160" s="143" t="s">
        <v>167</v>
      </c>
      <c r="AU160" s="143" t="s">
        <v>86</v>
      </c>
      <c r="AY160" s="2" t="s">
        <v>165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2" t="s">
        <v>86</v>
      </c>
      <c r="BK160" s="144">
        <f t="shared" si="9"/>
        <v>0</v>
      </c>
      <c r="BL160" s="2" t="s">
        <v>172</v>
      </c>
      <c r="BM160" s="143" t="s">
        <v>733</v>
      </c>
    </row>
    <row r="161" spans="2:65" s="16" customFormat="1" ht="24.2" customHeight="1">
      <c r="B161" s="17"/>
      <c r="C161" s="132" t="s">
        <v>525</v>
      </c>
      <c r="D161" s="132" t="s">
        <v>167</v>
      </c>
      <c r="E161" s="133" t="s">
        <v>2856</v>
      </c>
      <c r="F161" s="134" t="s">
        <v>2857</v>
      </c>
      <c r="G161" s="135" t="s">
        <v>452</v>
      </c>
      <c r="H161" s="136">
        <v>7</v>
      </c>
      <c r="I161" s="137"/>
      <c r="J161" s="138">
        <f t="shared" si="0"/>
        <v>0</v>
      </c>
      <c r="K161" s="134" t="s">
        <v>1</v>
      </c>
      <c r="L161" s="17"/>
      <c r="M161" s="139" t="s">
        <v>1</v>
      </c>
      <c r="N161" s="140" t="s">
        <v>43</v>
      </c>
      <c r="P161" s="141">
        <f t="shared" si="1"/>
        <v>0</v>
      </c>
      <c r="Q161" s="141">
        <v>0</v>
      </c>
      <c r="R161" s="141">
        <f t="shared" si="2"/>
        <v>0</v>
      </c>
      <c r="S161" s="141">
        <v>0</v>
      </c>
      <c r="T161" s="142">
        <f t="shared" si="3"/>
        <v>0</v>
      </c>
      <c r="AR161" s="143" t="s">
        <v>172</v>
      </c>
      <c r="AT161" s="143" t="s">
        <v>167</v>
      </c>
      <c r="AU161" s="143" t="s">
        <v>86</v>
      </c>
      <c r="AY161" s="2" t="s">
        <v>165</v>
      </c>
      <c r="BE161" s="144">
        <f t="shared" si="4"/>
        <v>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2" t="s">
        <v>86</v>
      </c>
      <c r="BK161" s="144">
        <f t="shared" si="9"/>
        <v>0</v>
      </c>
      <c r="BL161" s="2" t="s">
        <v>172</v>
      </c>
      <c r="BM161" s="143" t="s">
        <v>747</v>
      </c>
    </row>
    <row r="162" spans="2:65" s="16" customFormat="1" ht="24.2" customHeight="1">
      <c r="B162" s="17"/>
      <c r="C162" s="132" t="s">
        <v>531</v>
      </c>
      <c r="D162" s="132" t="s">
        <v>167</v>
      </c>
      <c r="E162" s="133" t="s">
        <v>2858</v>
      </c>
      <c r="F162" s="134" t="s">
        <v>2859</v>
      </c>
      <c r="G162" s="135" t="s">
        <v>452</v>
      </c>
      <c r="H162" s="136">
        <v>1</v>
      </c>
      <c r="I162" s="137"/>
      <c r="J162" s="138">
        <f t="shared" si="0"/>
        <v>0</v>
      </c>
      <c r="K162" s="134" t="s">
        <v>1</v>
      </c>
      <c r="L162" s="17"/>
      <c r="M162" s="139" t="s">
        <v>1</v>
      </c>
      <c r="N162" s="140" t="s">
        <v>43</v>
      </c>
      <c r="P162" s="141">
        <f t="shared" si="1"/>
        <v>0</v>
      </c>
      <c r="Q162" s="141">
        <v>0</v>
      </c>
      <c r="R162" s="141">
        <f t="shared" si="2"/>
        <v>0</v>
      </c>
      <c r="S162" s="141">
        <v>0</v>
      </c>
      <c r="T162" s="142">
        <f t="shared" si="3"/>
        <v>0</v>
      </c>
      <c r="AR162" s="143" t="s">
        <v>172</v>
      </c>
      <c r="AT162" s="143" t="s">
        <v>167</v>
      </c>
      <c r="AU162" s="143" t="s">
        <v>86</v>
      </c>
      <c r="AY162" s="2" t="s">
        <v>165</v>
      </c>
      <c r="BE162" s="144">
        <f t="shared" si="4"/>
        <v>0</v>
      </c>
      <c r="BF162" s="144">
        <f t="shared" si="5"/>
        <v>0</v>
      </c>
      <c r="BG162" s="144">
        <f t="shared" si="6"/>
        <v>0</v>
      </c>
      <c r="BH162" s="144">
        <f t="shared" si="7"/>
        <v>0</v>
      </c>
      <c r="BI162" s="144">
        <f t="shared" si="8"/>
        <v>0</v>
      </c>
      <c r="BJ162" s="2" t="s">
        <v>86</v>
      </c>
      <c r="BK162" s="144">
        <f t="shared" si="9"/>
        <v>0</v>
      </c>
      <c r="BL162" s="2" t="s">
        <v>172</v>
      </c>
      <c r="BM162" s="143" t="s">
        <v>763</v>
      </c>
    </row>
    <row r="163" spans="2:65" s="119" customFormat="1" ht="25.9" customHeight="1">
      <c r="B163" s="120"/>
      <c r="D163" s="121" t="s">
        <v>77</v>
      </c>
      <c r="E163" s="122" t="s">
        <v>2860</v>
      </c>
      <c r="F163" s="122" t="s">
        <v>106</v>
      </c>
      <c r="I163" s="123"/>
      <c r="J163" s="124">
        <f>BK163</f>
        <v>0</v>
      </c>
      <c r="L163" s="120"/>
      <c r="M163" s="125"/>
      <c r="P163" s="126">
        <f>SUM(P164:P179)</f>
        <v>0</v>
      </c>
      <c r="R163" s="126">
        <f>SUM(R164:R179)</f>
        <v>0</v>
      </c>
      <c r="T163" s="127">
        <f>SUM(T164:T179)</f>
        <v>0</v>
      </c>
      <c r="AR163" s="121" t="s">
        <v>86</v>
      </c>
      <c r="AT163" s="128" t="s">
        <v>77</v>
      </c>
      <c r="AU163" s="128" t="s">
        <v>78</v>
      </c>
      <c r="AY163" s="121" t="s">
        <v>165</v>
      </c>
      <c r="BK163" s="129">
        <f>SUM(BK164:BK179)</f>
        <v>0</v>
      </c>
    </row>
    <row r="164" spans="2:65" s="16" customFormat="1" ht="76.349999999999994" customHeight="1">
      <c r="B164" s="17"/>
      <c r="C164" s="132" t="s">
        <v>536</v>
      </c>
      <c r="D164" s="132" t="s">
        <v>167</v>
      </c>
      <c r="E164" s="133" t="s">
        <v>2861</v>
      </c>
      <c r="F164" s="134" t="s">
        <v>2862</v>
      </c>
      <c r="G164" s="135" t="s">
        <v>452</v>
      </c>
      <c r="H164" s="136">
        <v>1</v>
      </c>
      <c r="I164" s="137"/>
      <c r="J164" s="138">
        <f t="shared" ref="J164:J179" si="10">ROUND(I164*H164,2)</f>
        <v>0</v>
      </c>
      <c r="K164" s="134" t="s">
        <v>1</v>
      </c>
      <c r="L164" s="17"/>
      <c r="M164" s="139" t="s">
        <v>1</v>
      </c>
      <c r="N164" s="140" t="s">
        <v>43</v>
      </c>
      <c r="P164" s="141">
        <f t="shared" ref="P164:P179" si="11">O164*H164</f>
        <v>0</v>
      </c>
      <c r="Q164" s="141">
        <v>0</v>
      </c>
      <c r="R164" s="141">
        <f t="shared" ref="R164:R179" si="12">Q164*H164</f>
        <v>0</v>
      </c>
      <c r="S164" s="141">
        <v>0</v>
      </c>
      <c r="T164" s="142">
        <f t="shared" ref="T164:T179" si="13">S164*H164</f>
        <v>0</v>
      </c>
      <c r="AR164" s="143" t="s">
        <v>172</v>
      </c>
      <c r="AT164" s="143" t="s">
        <v>167</v>
      </c>
      <c r="AU164" s="143" t="s">
        <v>86</v>
      </c>
      <c r="AY164" s="2" t="s">
        <v>165</v>
      </c>
      <c r="BE164" s="144">
        <f t="shared" ref="BE164:BE179" si="14">IF(N164="základní",J164,0)</f>
        <v>0</v>
      </c>
      <c r="BF164" s="144">
        <f t="shared" ref="BF164:BF179" si="15">IF(N164="snížená",J164,0)</f>
        <v>0</v>
      </c>
      <c r="BG164" s="144">
        <f t="shared" ref="BG164:BG179" si="16">IF(N164="zákl. přenesená",J164,0)</f>
        <v>0</v>
      </c>
      <c r="BH164" s="144">
        <f t="shared" ref="BH164:BH179" si="17">IF(N164="sníž. přenesená",J164,0)</f>
        <v>0</v>
      </c>
      <c r="BI164" s="144">
        <f t="shared" ref="BI164:BI179" si="18">IF(N164="nulová",J164,0)</f>
        <v>0</v>
      </c>
      <c r="BJ164" s="2" t="s">
        <v>86</v>
      </c>
      <c r="BK164" s="144">
        <f t="shared" ref="BK164:BK179" si="19">ROUND(I164*H164,2)</f>
        <v>0</v>
      </c>
      <c r="BL164" s="2" t="s">
        <v>172</v>
      </c>
      <c r="BM164" s="143" t="s">
        <v>777</v>
      </c>
    </row>
    <row r="165" spans="2:65" s="16" customFormat="1" ht="24.2" customHeight="1">
      <c r="B165" s="17"/>
      <c r="C165" s="132" t="s">
        <v>542</v>
      </c>
      <c r="D165" s="132" t="s">
        <v>167</v>
      </c>
      <c r="E165" s="133" t="s">
        <v>2863</v>
      </c>
      <c r="F165" s="134" t="s">
        <v>2864</v>
      </c>
      <c r="G165" s="135" t="s">
        <v>452</v>
      </c>
      <c r="H165" s="136">
        <v>1</v>
      </c>
      <c r="I165" s="137"/>
      <c r="J165" s="138">
        <f t="shared" si="10"/>
        <v>0</v>
      </c>
      <c r="K165" s="134" t="s">
        <v>1</v>
      </c>
      <c r="L165" s="17"/>
      <c r="M165" s="139" t="s">
        <v>1</v>
      </c>
      <c r="N165" s="140" t="s">
        <v>43</v>
      </c>
      <c r="P165" s="141">
        <f t="shared" si="11"/>
        <v>0</v>
      </c>
      <c r="Q165" s="141">
        <v>0</v>
      </c>
      <c r="R165" s="141">
        <f t="shared" si="12"/>
        <v>0</v>
      </c>
      <c r="S165" s="141">
        <v>0</v>
      </c>
      <c r="T165" s="142">
        <f t="shared" si="13"/>
        <v>0</v>
      </c>
      <c r="AR165" s="143" t="s">
        <v>172</v>
      </c>
      <c r="AT165" s="143" t="s">
        <v>167</v>
      </c>
      <c r="AU165" s="143" t="s">
        <v>86</v>
      </c>
      <c r="AY165" s="2" t="s">
        <v>165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2" t="s">
        <v>86</v>
      </c>
      <c r="BK165" s="144">
        <f t="shared" si="19"/>
        <v>0</v>
      </c>
      <c r="BL165" s="2" t="s">
        <v>172</v>
      </c>
      <c r="BM165" s="143" t="s">
        <v>788</v>
      </c>
    </row>
    <row r="166" spans="2:65" s="16" customFormat="1" ht="49.15" customHeight="1">
      <c r="B166" s="17"/>
      <c r="C166" s="132" t="s">
        <v>549</v>
      </c>
      <c r="D166" s="132" t="s">
        <v>167</v>
      </c>
      <c r="E166" s="133" t="s">
        <v>2865</v>
      </c>
      <c r="F166" s="134" t="s">
        <v>2866</v>
      </c>
      <c r="G166" s="135" t="s">
        <v>452</v>
      </c>
      <c r="H166" s="136">
        <v>1</v>
      </c>
      <c r="I166" s="137"/>
      <c r="J166" s="138">
        <f t="shared" si="10"/>
        <v>0</v>
      </c>
      <c r="K166" s="134" t="s">
        <v>1</v>
      </c>
      <c r="L166" s="17"/>
      <c r="M166" s="139" t="s">
        <v>1</v>
      </c>
      <c r="N166" s="140" t="s">
        <v>43</v>
      </c>
      <c r="P166" s="141">
        <f t="shared" si="11"/>
        <v>0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AR166" s="143" t="s">
        <v>172</v>
      </c>
      <c r="AT166" s="143" t="s">
        <v>167</v>
      </c>
      <c r="AU166" s="143" t="s">
        <v>86</v>
      </c>
      <c r="AY166" s="2" t="s">
        <v>165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2" t="s">
        <v>86</v>
      </c>
      <c r="BK166" s="144">
        <f t="shared" si="19"/>
        <v>0</v>
      </c>
      <c r="BL166" s="2" t="s">
        <v>172</v>
      </c>
      <c r="BM166" s="143" t="s">
        <v>805</v>
      </c>
    </row>
    <row r="167" spans="2:65" s="16" customFormat="1" ht="49.15" customHeight="1">
      <c r="B167" s="17"/>
      <c r="C167" s="132" t="s">
        <v>562</v>
      </c>
      <c r="D167" s="132" t="s">
        <v>167</v>
      </c>
      <c r="E167" s="133" t="s">
        <v>2867</v>
      </c>
      <c r="F167" s="134" t="s">
        <v>2868</v>
      </c>
      <c r="G167" s="135" t="s">
        <v>452</v>
      </c>
      <c r="H167" s="136">
        <v>1</v>
      </c>
      <c r="I167" s="137"/>
      <c r="J167" s="138">
        <f t="shared" si="10"/>
        <v>0</v>
      </c>
      <c r="K167" s="134" t="s">
        <v>1</v>
      </c>
      <c r="L167" s="17"/>
      <c r="M167" s="139" t="s">
        <v>1</v>
      </c>
      <c r="N167" s="140" t="s">
        <v>43</v>
      </c>
      <c r="P167" s="141">
        <f t="shared" si="11"/>
        <v>0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172</v>
      </c>
      <c r="AT167" s="143" t="s">
        <v>167</v>
      </c>
      <c r="AU167" s="143" t="s">
        <v>86</v>
      </c>
      <c r="AY167" s="2" t="s">
        <v>165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2" t="s">
        <v>86</v>
      </c>
      <c r="BK167" s="144">
        <f t="shared" si="19"/>
        <v>0</v>
      </c>
      <c r="BL167" s="2" t="s">
        <v>172</v>
      </c>
      <c r="BM167" s="143" t="s">
        <v>821</v>
      </c>
    </row>
    <row r="168" spans="2:65" s="16" customFormat="1" ht="37.9" customHeight="1">
      <c r="B168" s="17"/>
      <c r="C168" s="132" t="s">
        <v>569</v>
      </c>
      <c r="D168" s="132" t="s">
        <v>167</v>
      </c>
      <c r="E168" s="133" t="s">
        <v>2869</v>
      </c>
      <c r="F168" s="134" t="s">
        <v>2870</v>
      </c>
      <c r="G168" s="135" t="s">
        <v>452</v>
      </c>
      <c r="H168" s="136">
        <v>1</v>
      </c>
      <c r="I168" s="137"/>
      <c r="J168" s="138">
        <f t="shared" si="10"/>
        <v>0</v>
      </c>
      <c r="K168" s="134" t="s">
        <v>1</v>
      </c>
      <c r="L168" s="17"/>
      <c r="M168" s="139" t="s">
        <v>1</v>
      </c>
      <c r="N168" s="140" t="s">
        <v>43</v>
      </c>
      <c r="P168" s="141">
        <f t="shared" si="11"/>
        <v>0</v>
      </c>
      <c r="Q168" s="141">
        <v>0</v>
      </c>
      <c r="R168" s="141">
        <f t="shared" si="12"/>
        <v>0</v>
      </c>
      <c r="S168" s="141">
        <v>0</v>
      </c>
      <c r="T168" s="142">
        <f t="shared" si="13"/>
        <v>0</v>
      </c>
      <c r="AR168" s="143" t="s">
        <v>172</v>
      </c>
      <c r="AT168" s="143" t="s">
        <v>167</v>
      </c>
      <c r="AU168" s="143" t="s">
        <v>86</v>
      </c>
      <c r="AY168" s="2" t="s">
        <v>165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2" t="s">
        <v>86</v>
      </c>
      <c r="BK168" s="144">
        <f t="shared" si="19"/>
        <v>0</v>
      </c>
      <c r="BL168" s="2" t="s">
        <v>172</v>
      </c>
      <c r="BM168" s="143" t="s">
        <v>833</v>
      </c>
    </row>
    <row r="169" spans="2:65" s="16" customFormat="1" ht="44.25" customHeight="1">
      <c r="B169" s="17"/>
      <c r="C169" s="132" t="s">
        <v>578</v>
      </c>
      <c r="D169" s="132" t="s">
        <v>167</v>
      </c>
      <c r="E169" s="133" t="s">
        <v>2871</v>
      </c>
      <c r="F169" s="134" t="s">
        <v>2872</v>
      </c>
      <c r="G169" s="135" t="s">
        <v>452</v>
      </c>
      <c r="H169" s="136">
        <v>1</v>
      </c>
      <c r="I169" s="137"/>
      <c r="J169" s="138">
        <f t="shared" si="10"/>
        <v>0</v>
      </c>
      <c r="K169" s="134" t="s">
        <v>1</v>
      </c>
      <c r="L169" s="17"/>
      <c r="M169" s="139" t="s">
        <v>1</v>
      </c>
      <c r="N169" s="140" t="s">
        <v>43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AR169" s="143" t="s">
        <v>172</v>
      </c>
      <c r="AT169" s="143" t="s">
        <v>167</v>
      </c>
      <c r="AU169" s="143" t="s">
        <v>86</v>
      </c>
      <c r="AY169" s="2" t="s">
        <v>165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2" t="s">
        <v>86</v>
      </c>
      <c r="BK169" s="144">
        <f t="shared" si="19"/>
        <v>0</v>
      </c>
      <c r="BL169" s="2" t="s">
        <v>172</v>
      </c>
      <c r="BM169" s="143" t="s">
        <v>847</v>
      </c>
    </row>
    <row r="170" spans="2:65" s="16" customFormat="1" ht="21.75" customHeight="1">
      <c r="B170" s="17"/>
      <c r="C170" s="132" t="s">
        <v>583</v>
      </c>
      <c r="D170" s="132" t="s">
        <v>167</v>
      </c>
      <c r="E170" s="133" t="s">
        <v>2873</v>
      </c>
      <c r="F170" s="134" t="s">
        <v>2874</v>
      </c>
      <c r="G170" s="135" t="s">
        <v>452</v>
      </c>
      <c r="H170" s="136">
        <v>1</v>
      </c>
      <c r="I170" s="137"/>
      <c r="J170" s="138">
        <f t="shared" si="10"/>
        <v>0</v>
      </c>
      <c r="K170" s="134" t="s">
        <v>1</v>
      </c>
      <c r="L170" s="17"/>
      <c r="M170" s="139" t="s">
        <v>1</v>
      </c>
      <c r="N170" s="140" t="s">
        <v>43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172</v>
      </c>
      <c r="AT170" s="143" t="s">
        <v>167</v>
      </c>
      <c r="AU170" s="143" t="s">
        <v>86</v>
      </c>
      <c r="AY170" s="2" t="s">
        <v>165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2" t="s">
        <v>86</v>
      </c>
      <c r="BK170" s="144">
        <f t="shared" si="19"/>
        <v>0</v>
      </c>
      <c r="BL170" s="2" t="s">
        <v>172</v>
      </c>
      <c r="BM170" s="143" t="s">
        <v>860</v>
      </c>
    </row>
    <row r="171" spans="2:65" s="16" customFormat="1" ht="37.9" customHeight="1">
      <c r="B171" s="17"/>
      <c r="C171" s="132" t="s">
        <v>590</v>
      </c>
      <c r="D171" s="132" t="s">
        <v>167</v>
      </c>
      <c r="E171" s="133" t="s">
        <v>2875</v>
      </c>
      <c r="F171" s="134" t="s">
        <v>2876</v>
      </c>
      <c r="G171" s="135" t="s">
        <v>452</v>
      </c>
      <c r="H171" s="136">
        <v>1</v>
      </c>
      <c r="I171" s="137"/>
      <c r="J171" s="138">
        <f t="shared" si="10"/>
        <v>0</v>
      </c>
      <c r="K171" s="134" t="s">
        <v>1</v>
      </c>
      <c r="L171" s="17"/>
      <c r="M171" s="139" t="s">
        <v>1</v>
      </c>
      <c r="N171" s="140" t="s">
        <v>43</v>
      </c>
      <c r="P171" s="141">
        <f t="shared" si="11"/>
        <v>0</v>
      </c>
      <c r="Q171" s="141">
        <v>0</v>
      </c>
      <c r="R171" s="141">
        <f t="shared" si="12"/>
        <v>0</v>
      </c>
      <c r="S171" s="141">
        <v>0</v>
      </c>
      <c r="T171" s="142">
        <f t="shared" si="13"/>
        <v>0</v>
      </c>
      <c r="AR171" s="143" t="s">
        <v>172</v>
      </c>
      <c r="AT171" s="143" t="s">
        <v>167</v>
      </c>
      <c r="AU171" s="143" t="s">
        <v>86</v>
      </c>
      <c r="AY171" s="2" t="s">
        <v>165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2" t="s">
        <v>86</v>
      </c>
      <c r="BK171" s="144">
        <f t="shared" si="19"/>
        <v>0</v>
      </c>
      <c r="BL171" s="2" t="s">
        <v>172</v>
      </c>
      <c r="BM171" s="143" t="s">
        <v>874</v>
      </c>
    </row>
    <row r="172" spans="2:65" s="16" customFormat="1" ht="37.9" customHeight="1">
      <c r="B172" s="17"/>
      <c r="C172" s="132" t="s">
        <v>596</v>
      </c>
      <c r="D172" s="132" t="s">
        <v>167</v>
      </c>
      <c r="E172" s="133" t="s">
        <v>2877</v>
      </c>
      <c r="F172" s="134" t="s">
        <v>2878</v>
      </c>
      <c r="G172" s="135" t="s">
        <v>452</v>
      </c>
      <c r="H172" s="136">
        <v>1</v>
      </c>
      <c r="I172" s="137"/>
      <c r="J172" s="138">
        <f t="shared" si="10"/>
        <v>0</v>
      </c>
      <c r="K172" s="134" t="s">
        <v>1</v>
      </c>
      <c r="L172" s="17"/>
      <c r="M172" s="139" t="s">
        <v>1</v>
      </c>
      <c r="N172" s="140" t="s">
        <v>43</v>
      </c>
      <c r="P172" s="141">
        <f t="shared" si="11"/>
        <v>0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AR172" s="143" t="s">
        <v>172</v>
      </c>
      <c r="AT172" s="143" t="s">
        <v>167</v>
      </c>
      <c r="AU172" s="143" t="s">
        <v>86</v>
      </c>
      <c r="AY172" s="2" t="s">
        <v>165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2" t="s">
        <v>86</v>
      </c>
      <c r="BK172" s="144">
        <f t="shared" si="19"/>
        <v>0</v>
      </c>
      <c r="BL172" s="2" t="s">
        <v>172</v>
      </c>
      <c r="BM172" s="143" t="s">
        <v>888</v>
      </c>
    </row>
    <row r="173" spans="2:65" s="16" customFormat="1" ht="37.9" customHeight="1">
      <c r="B173" s="17"/>
      <c r="C173" s="132" t="s">
        <v>603</v>
      </c>
      <c r="D173" s="132" t="s">
        <v>167</v>
      </c>
      <c r="E173" s="133" t="s">
        <v>2879</v>
      </c>
      <c r="F173" s="134" t="s">
        <v>2880</v>
      </c>
      <c r="G173" s="135" t="s">
        <v>452</v>
      </c>
      <c r="H173" s="136">
        <v>1</v>
      </c>
      <c r="I173" s="137"/>
      <c r="J173" s="138">
        <f t="shared" si="10"/>
        <v>0</v>
      </c>
      <c r="K173" s="134" t="s">
        <v>1</v>
      </c>
      <c r="L173" s="17"/>
      <c r="M173" s="139" t="s">
        <v>1</v>
      </c>
      <c r="N173" s="140" t="s">
        <v>43</v>
      </c>
      <c r="P173" s="141">
        <f t="shared" si="11"/>
        <v>0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AR173" s="143" t="s">
        <v>172</v>
      </c>
      <c r="AT173" s="143" t="s">
        <v>167</v>
      </c>
      <c r="AU173" s="143" t="s">
        <v>86</v>
      </c>
      <c r="AY173" s="2" t="s">
        <v>165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2" t="s">
        <v>86</v>
      </c>
      <c r="BK173" s="144">
        <f t="shared" si="19"/>
        <v>0</v>
      </c>
      <c r="BL173" s="2" t="s">
        <v>172</v>
      </c>
      <c r="BM173" s="143" t="s">
        <v>902</v>
      </c>
    </row>
    <row r="174" spans="2:65" s="16" customFormat="1" ht="37.9" customHeight="1">
      <c r="B174" s="17"/>
      <c r="C174" s="132" t="s">
        <v>610</v>
      </c>
      <c r="D174" s="132" t="s">
        <v>167</v>
      </c>
      <c r="E174" s="133" t="s">
        <v>2881</v>
      </c>
      <c r="F174" s="134" t="s">
        <v>2882</v>
      </c>
      <c r="G174" s="135" t="s">
        <v>452</v>
      </c>
      <c r="H174" s="136">
        <v>1</v>
      </c>
      <c r="I174" s="137"/>
      <c r="J174" s="138">
        <f t="shared" si="10"/>
        <v>0</v>
      </c>
      <c r="K174" s="134" t="s">
        <v>1</v>
      </c>
      <c r="L174" s="17"/>
      <c r="M174" s="139" t="s">
        <v>1</v>
      </c>
      <c r="N174" s="140" t="s">
        <v>43</v>
      </c>
      <c r="P174" s="141">
        <f t="shared" si="11"/>
        <v>0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AR174" s="143" t="s">
        <v>172</v>
      </c>
      <c r="AT174" s="143" t="s">
        <v>167</v>
      </c>
      <c r="AU174" s="143" t="s">
        <v>86</v>
      </c>
      <c r="AY174" s="2" t="s">
        <v>165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2" t="s">
        <v>86</v>
      </c>
      <c r="BK174" s="144">
        <f t="shared" si="19"/>
        <v>0</v>
      </c>
      <c r="BL174" s="2" t="s">
        <v>172</v>
      </c>
      <c r="BM174" s="143" t="s">
        <v>914</v>
      </c>
    </row>
    <row r="175" spans="2:65" s="16" customFormat="1" ht="55.5" customHeight="1">
      <c r="B175" s="17"/>
      <c r="C175" s="132" t="s">
        <v>616</v>
      </c>
      <c r="D175" s="132" t="s">
        <v>167</v>
      </c>
      <c r="E175" s="133" t="s">
        <v>2883</v>
      </c>
      <c r="F175" s="134" t="s">
        <v>2884</v>
      </c>
      <c r="G175" s="135" t="s">
        <v>452</v>
      </c>
      <c r="H175" s="136">
        <v>1</v>
      </c>
      <c r="I175" s="137"/>
      <c r="J175" s="138">
        <f t="shared" si="10"/>
        <v>0</v>
      </c>
      <c r="K175" s="134" t="s">
        <v>1</v>
      </c>
      <c r="L175" s="17"/>
      <c r="M175" s="139" t="s">
        <v>1</v>
      </c>
      <c r="N175" s="140" t="s">
        <v>43</v>
      </c>
      <c r="P175" s="141">
        <f t="shared" si="11"/>
        <v>0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AR175" s="143" t="s">
        <v>172</v>
      </c>
      <c r="AT175" s="143" t="s">
        <v>167</v>
      </c>
      <c r="AU175" s="143" t="s">
        <v>86</v>
      </c>
      <c r="AY175" s="2" t="s">
        <v>165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2" t="s">
        <v>86</v>
      </c>
      <c r="BK175" s="144">
        <f t="shared" si="19"/>
        <v>0</v>
      </c>
      <c r="BL175" s="2" t="s">
        <v>172</v>
      </c>
      <c r="BM175" s="143" t="s">
        <v>927</v>
      </c>
    </row>
    <row r="176" spans="2:65" s="16" customFormat="1" ht="37.9" customHeight="1">
      <c r="B176" s="17"/>
      <c r="C176" s="132" t="s">
        <v>622</v>
      </c>
      <c r="D176" s="132" t="s">
        <v>167</v>
      </c>
      <c r="E176" s="133" t="s">
        <v>2885</v>
      </c>
      <c r="F176" s="134" t="s">
        <v>2886</v>
      </c>
      <c r="G176" s="135" t="s">
        <v>452</v>
      </c>
      <c r="H176" s="136">
        <v>1</v>
      </c>
      <c r="I176" s="137"/>
      <c r="J176" s="138">
        <f t="shared" si="10"/>
        <v>0</v>
      </c>
      <c r="K176" s="134" t="s">
        <v>1</v>
      </c>
      <c r="L176" s="17"/>
      <c r="M176" s="139" t="s">
        <v>1</v>
      </c>
      <c r="N176" s="140" t="s">
        <v>43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AR176" s="143" t="s">
        <v>172</v>
      </c>
      <c r="AT176" s="143" t="s">
        <v>167</v>
      </c>
      <c r="AU176" s="143" t="s">
        <v>86</v>
      </c>
      <c r="AY176" s="2" t="s">
        <v>165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2" t="s">
        <v>86</v>
      </c>
      <c r="BK176" s="144">
        <f t="shared" si="19"/>
        <v>0</v>
      </c>
      <c r="BL176" s="2" t="s">
        <v>172</v>
      </c>
      <c r="BM176" s="143" t="s">
        <v>941</v>
      </c>
    </row>
    <row r="177" spans="2:65" s="16" customFormat="1" ht="24.2" customHeight="1">
      <c r="B177" s="17"/>
      <c r="C177" s="132" t="s">
        <v>630</v>
      </c>
      <c r="D177" s="132" t="s">
        <v>167</v>
      </c>
      <c r="E177" s="133" t="s">
        <v>2887</v>
      </c>
      <c r="F177" s="134" t="s">
        <v>2888</v>
      </c>
      <c r="G177" s="135" t="s">
        <v>452</v>
      </c>
      <c r="H177" s="136">
        <v>1</v>
      </c>
      <c r="I177" s="137"/>
      <c r="J177" s="138">
        <f t="shared" si="10"/>
        <v>0</v>
      </c>
      <c r="K177" s="134" t="s">
        <v>1</v>
      </c>
      <c r="L177" s="17"/>
      <c r="M177" s="139" t="s">
        <v>1</v>
      </c>
      <c r="N177" s="140" t="s">
        <v>43</v>
      </c>
      <c r="P177" s="141">
        <f t="shared" si="11"/>
        <v>0</v>
      </c>
      <c r="Q177" s="141">
        <v>0</v>
      </c>
      <c r="R177" s="141">
        <f t="shared" si="12"/>
        <v>0</v>
      </c>
      <c r="S177" s="141">
        <v>0</v>
      </c>
      <c r="T177" s="142">
        <f t="shared" si="13"/>
        <v>0</v>
      </c>
      <c r="AR177" s="143" t="s">
        <v>172</v>
      </c>
      <c r="AT177" s="143" t="s">
        <v>167</v>
      </c>
      <c r="AU177" s="143" t="s">
        <v>86</v>
      </c>
      <c r="AY177" s="2" t="s">
        <v>165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2" t="s">
        <v>86</v>
      </c>
      <c r="BK177" s="144">
        <f t="shared" si="19"/>
        <v>0</v>
      </c>
      <c r="BL177" s="2" t="s">
        <v>172</v>
      </c>
      <c r="BM177" s="143" t="s">
        <v>956</v>
      </c>
    </row>
    <row r="178" spans="2:65" s="16" customFormat="1" ht="24.2" customHeight="1">
      <c r="B178" s="17"/>
      <c r="C178" s="132" t="s">
        <v>636</v>
      </c>
      <c r="D178" s="132" t="s">
        <v>167</v>
      </c>
      <c r="E178" s="133" t="s">
        <v>2889</v>
      </c>
      <c r="F178" s="134" t="s">
        <v>2890</v>
      </c>
      <c r="G178" s="135" t="s">
        <v>452</v>
      </c>
      <c r="H178" s="136">
        <v>3</v>
      </c>
      <c r="I178" s="137"/>
      <c r="J178" s="138">
        <f t="shared" si="10"/>
        <v>0</v>
      </c>
      <c r="K178" s="134" t="s">
        <v>1</v>
      </c>
      <c r="L178" s="17"/>
      <c r="M178" s="139" t="s">
        <v>1</v>
      </c>
      <c r="N178" s="140" t="s">
        <v>43</v>
      </c>
      <c r="P178" s="141">
        <f t="shared" si="11"/>
        <v>0</v>
      </c>
      <c r="Q178" s="141">
        <v>0</v>
      </c>
      <c r="R178" s="141">
        <f t="shared" si="12"/>
        <v>0</v>
      </c>
      <c r="S178" s="141">
        <v>0</v>
      </c>
      <c r="T178" s="142">
        <f t="shared" si="13"/>
        <v>0</v>
      </c>
      <c r="AR178" s="143" t="s">
        <v>172</v>
      </c>
      <c r="AT178" s="143" t="s">
        <v>167</v>
      </c>
      <c r="AU178" s="143" t="s">
        <v>86</v>
      </c>
      <c r="AY178" s="2" t="s">
        <v>165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2" t="s">
        <v>86</v>
      </c>
      <c r="BK178" s="144">
        <f t="shared" si="19"/>
        <v>0</v>
      </c>
      <c r="BL178" s="2" t="s">
        <v>172</v>
      </c>
      <c r="BM178" s="143" t="s">
        <v>969</v>
      </c>
    </row>
    <row r="179" spans="2:65" s="16" customFormat="1" ht="24.2" customHeight="1">
      <c r="B179" s="17"/>
      <c r="C179" s="132" t="s">
        <v>642</v>
      </c>
      <c r="D179" s="132" t="s">
        <v>167</v>
      </c>
      <c r="E179" s="133" t="s">
        <v>2891</v>
      </c>
      <c r="F179" s="134" t="s">
        <v>2892</v>
      </c>
      <c r="G179" s="135" t="s">
        <v>452</v>
      </c>
      <c r="H179" s="136">
        <v>2</v>
      </c>
      <c r="I179" s="137"/>
      <c r="J179" s="138">
        <f t="shared" si="10"/>
        <v>0</v>
      </c>
      <c r="K179" s="134" t="s">
        <v>1</v>
      </c>
      <c r="L179" s="17"/>
      <c r="M179" s="139" t="s">
        <v>1</v>
      </c>
      <c r="N179" s="140" t="s">
        <v>43</v>
      </c>
      <c r="P179" s="141">
        <f t="shared" si="11"/>
        <v>0</v>
      </c>
      <c r="Q179" s="141">
        <v>0</v>
      </c>
      <c r="R179" s="141">
        <f t="shared" si="12"/>
        <v>0</v>
      </c>
      <c r="S179" s="141">
        <v>0</v>
      </c>
      <c r="T179" s="142">
        <f t="shared" si="13"/>
        <v>0</v>
      </c>
      <c r="AR179" s="143" t="s">
        <v>172</v>
      </c>
      <c r="AT179" s="143" t="s">
        <v>167</v>
      </c>
      <c r="AU179" s="143" t="s">
        <v>86</v>
      </c>
      <c r="AY179" s="2" t="s">
        <v>165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2" t="s">
        <v>86</v>
      </c>
      <c r="BK179" s="144">
        <f t="shared" si="19"/>
        <v>0</v>
      </c>
      <c r="BL179" s="2" t="s">
        <v>172</v>
      </c>
      <c r="BM179" s="143" t="s">
        <v>984</v>
      </c>
    </row>
    <row r="180" spans="2:65" s="119" customFormat="1" ht="25.9" customHeight="1">
      <c r="B180" s="120"/>
      <c r="D180" s="121" t="s">
        <v>77</v>
      </c>
      <c r="E180" s="122" t="s">
        <v>2893</v>
      </c>
      <c r="F180" s="122" t="s">
        <v>2894</v>
      </c>
      <c r="I180" s="123"/>
      <c r="J180" s="124">
        <f>BK180</f>
        <v>0</v>
      </c>
      <c r="L180" s="120"/>
      <c r="M180" s="125"/>
      <c r="P180" s="126">
        <f>SUM(P181:P199)</f>
        <v>0</v>
      </c>
      <c r="R180" s="126">
        <f>SUM(R181:R199)</f>
        <v>0</v>
      </c>
      <c r="T180" s="127">
        <f>SUM(T181:T199)</f>
        <v>0</v>
      </c>
      <c r="AR180" s="121" t="s">
        <v>86</v>
      </c>
      <c r="AT180" s="128" t="s">
        <v>77</v>
      </c>
      <c r="AU180" s="128" t="s">
        <v>78</v>
      </c>
      <c r="AY180" s="121" t="s">
        <v>165</v>
      </c>
      <c r="BK180" s="129">
        <f>SUM(BK181:BK199)</f>
        <v>0</v>
      </c>
    </row>
    <row r="181" spans="2:65" s="16" customFormat="1" ht="49.15" customHeight="1">
      <c r="B181" s="17"/>
      <c r="C181" s="132" t="s">
        <v>648</v>
      </c>
      <c r="D181" s="132" t="s">
        <v>167</v>
      </c>
      <c r="E181" s="133" t="s">
        <v>2895</v>
      </c>
      <c r="F181" s="134" t="s">
        <v>2896</v>
      </c>
      <c r="G181" s="135" t="s">
        <v>452</v>
      </c>
      <c r="H181" s="136">
        <v>1</v>
      </c>
      <c r="I181" s="137"/>
      <c r="J181" s="138">
        <f t="shared" ref="J181:J199" si="20">ROUND(I181*H181,2)</f>
        <v>0</v>
      </c>
      <c r="K181" s="134" t="s">
        <v>1</v>
      </c>
      <c r="L181" s="17"/>
      <c r="M181" s="139" t="s">
        <v>1</v>
      </c>
      <c r="N181" s="140" t="s">
        <v>43</v>
      </c>
      <c r="P181" s="141">
        <f t="shared" ref="P181:P199" si="21">O181*H181</f>
        <v>0</v>
      </c>
      <c r="Q181" s="141">
        <v>0</v>
      </c>
      <c r="R181" s="141">
        <f t="shared" ref="R181:R199" si="22">Q181*H181</f>
        <v>0</v>
      </c>
      <c r="S181" s="141">
        <v>0</v>
      </c>
      <c r="T181" s="142">
        <f t="shared" ref="T181:T199" si="23">S181*H181</f>
        <v>0</v>
      </c>
      <c r="AR181" s="143" t="s">
        <v>172</v>
      </c>
      <c r="AT181" s="143" t="s">
        <v>167</v>
      </c>
      <c r="AU181" s="143" t="s">
        <v>86</v>
      </c>
      <c r="AY181" s="2" t="s">
        <v>165</v>
      </c>
      <c r="BE181" s="144">
        <f t="shared" ref="BE181:BE199" si="24">IF(N181="základní",J181,0)</f>
        <v>0</v>
      </c>
      <c r="BF181" s="144">
        <f t="shared" ref="BF181:BF199" si="25">IF(N181="snížená",J181,0)</f>
        <v>0</v>
      </c>
      <c r="BG181" s="144">
        <f t="shared" ref="BG181:BG199" si="26">IF(N181="zákl. přenesená",J181,0)</f>
        <v>0</v>
      </c>
      <c r="BH181" s="144">
        <f t="shared" ref="BH181:BH199" si="27">IF(N181="sníž. přenesená",J181,0)</f>
        <v>0</v>
      </c>
      <c r="BI181" s="144">
        <f t="shared" ref="BI181:BI199" si="28">IF(N181="nulová",J181,0)</f>
        <v>0</v>
      </c>
      <c r="BJ181" s="2" t="s">
        <v>86</v>
      </c>
      <c r="BK181" s="144">
        <f t="shared" ref="BK181:BK199" si="29">ROUND(I181*H181,2)</f>
        <v>0</v>
      </c>
      <c r="BL181" s="2" t="s">
        <v>172</v>
      </c>
      <c r="BM181" s="143" t="s">
        <v>994</v>
      </c>
    </row>
    <row r="182" spans="2:65" s="16" customFormat="1" ht="37.9" customHeight="1">
      <c r="B182" s="17"/>
      <c r="C182" s="132" t="s">
        <v>655</v>
      </c>
      <c r="D182" s="132" t="s">
        <v>167</v>
      </c>
      <c r="E182" s="133" t="s">
        <v>2897</v>
      </c>
      <c r="F182" s="134" t="s">
        <v>2898</v>
      </c>
      <c r="G182" s="135" t="s">
        <v>452</v>
      </c>
      <c r="H182" s="136">
        <v>1</v>
      </c>
      <c r="I182" s="137"/>
      <c r="J182" s="138">
        <f t="shared" si="20"/>
        <v>0</v>
      </c>
      <c r="K182" s="134" t="s">
        <v>1</v>
      </c>
      <c r="L182" s="17"/>
      <c r="M182" s="139" t="s">
        <v>1</v>
      </c>
      <c r="N182" s="140" t="s">
        <v>43</v>
      </c>
      <c r="P182" s="141">
        <f t="shared" si="21"/>
        <v>0</v>
      </c>
      <c r="Q182" s="141">
        <v>0</v>
      </c>
      <c r="R182" s="141">
        <f t="shared" si="22"/>
        <v>0</v>
      </c>
      <c r="S182" s="141">
        <v>0</v>
      </c>
      <c r="T182" s="142">
        <f t="shared" si="23"/>
        <v>0</v>
      </c>
      <c r="AR182" s="143" t="s">
        <v>172</v>
      </c>
      <c r="AT182" s="143" t="s">
        <v>167</v>
      </c>
      <c r="AU182" s="143" t="s">
        <v>86</v>
      </c>
      <c r="AY182" s="2" t="s">
        <v>165</v>
      </c>
      <c r="BE182" s="144">
        <f t="shared" si="24"/>
        <v>0</v>
      </c>
      <c r="BF182" s="144">
        <f t="shared" si="25"/>
        <v>0</v>
      </c>
      <c r="BG182" s="144">
        <f t="shared" si="26"/>
        <v>0</v>
      </c>
      <c r="BH182" s="144">
        <f t="shared" si="27"/>
        <v>0</v>
      </c>
      <c r="BI182" s="144">
        <f t="shared" si="28"/>
        <v>0</v>
      </c>
      <c r="BJ182" s="2" t="s">
        <v>86</v>
      </c>
      <c r="BK182" s="144">
        <f t="shared" si="29"/>
        <v>0</v>
      </c>
      <c r="BL182" s="2" t="s">
        <v>172</v>
      </c>
      <c r="BM182" s="143" t="s">
        <v>1004</v>
      </c>
    </row>
    <row r="183" spans="2:65" s="16" customFormat="1" ht="66.75" customHeight="1">
      <c r="B183" s="17"/>
      <c r="C183" s="132" t="s">
        <v>662</v>
      </c>
      <c r="D183" s="132" t="s">
        <v>167</v>
      </c>
      <c r="E183" s="133" t="s">
        <v>2899</v>
      </c>
      <c r="F183" s="134" t="s">
        <v>2900</v>
      </c>
      <c r="G183" s="135" t="s">
        <v>452</v>
      </c>
      <c r="H183" s="136">
        <v>1</v>
      </c>
      <c r="I183" s="137"/>
      <c r="J183" s="138">
        <f t="shared" si="20"/>
        <v>0</v>
      </c>
      <c r="K183" s="134" t="s">
        <v>1</v>
      </c>
      <c r="L183" s="17"/>
      <c r="M183" s="139" t="s">
        <v>1</v>
      </c>
      <c r="N183" s="140" t="s">
        <v>43</v>
      </c>
      <c r="P183" s="141">
        <f t="shared" si="21"/>
        <v>0</v>
      </c>
      <c r="Q183" s="141">
        <v>0</v>
      </c>
      <c r="R183" s="141">
        <f t="shared" si="22"/>
        <v>0</v>
      </c>
      <c r="S183" s="141">
        <v>0</v>
      </c>
      <c r="T183" s="142">
        <f t="shared" si="23"/>
        <v>0</v>
      </c>
      <c r="AR183" s="143" t="s">
        <v>172</v>
      </c>
      <c r="AT183" s="143" t="s">
        <v>167</v>
      </c>
      <c r="AU183" s="143" t="s">
        <v>86</v>
      </c>
      <c r="AY183" s="2" t="s">
        <v>165</v>
      </c>
      <c r="BE183" s="144">
        <f t="shared" si="24"/>
        <v>0</v>
      </c>
      <c r="BF183" s="144">
        <f t="shared" si="25"/>
        <v>0</v>
      </c>
      <c r="BG183" s="144">
        <f t="shared" si="26"/>
        <v>0</v>
      </c>
      <c r="BH183" s="144">
        <f t="shared" si="27"/>
        <v>0</v>
      </c>
      <c r="BI183" s="144">
        <f t="shared" si="28"/>
        <v>0</v>
      </c>
      <c r="BJ183" s="2" t="s">
        <v>86</v>
      </c>
      <c r="BK183" s="144">
        <f t="shared" si="29"/>
        <v>0</v>
      </c>
      <c r="BL183" s="2" t="s">
        <v>172</v>
      </c>
      <c r="BM183" s="143" t="s">
        <v>1018</v>
      </c>
    </row>
    <row r="184" spans="2:65" s="16" customFormat="1" ht="76.349999999999994" customHeight="1">
      <c r="B184" s="17"/>
      <c r="C184" s="132" t="s">
        <v>2901</v>
      </c>
      <c r="D184" s="132" t="s">
        <v>167</v>
      </c>
      <c r="E184" s="133" t="s">
        <v>2902</v>
      </c>
      <c r="F184" s="134" t="s">
        <v>2903</v>
      </c>
      <c r="G184" s="135" t="s">
        <v>452</v>
      </c>
      <c r="H184" s="136">
        <v>1</v>
      </c>
      <c r="I184" s="137"/>
      <c r="J184" s="138">
        <f t="shared" si="20"/>
        <v>0</v>
      </c>
      <c r="K184" s="134" t="s">
        <v>1</v>
      </c>
      <c r="L184" s="17"/>
      <c r="M184" s="139" t="s">
        <v>1</v>
      </c>
      <c r="N184" s="140" t="s">
        <v>43</v>
      </c>
      <c r="P184" s="141">
        <f t="shared" si="21"/>
        <v>0</v>
      </c>
      <c r="Q184" s="141">
        <v>0</v>
      </c>
      <c r="R184" s="141">
        <f t="shared" si="22"/>
        <v>0</v>
      </c>
      <c r="S184" s="141">
        <v>0</v>
      </c>
      <c r="T184" s="142">
        <f t="shared" si="23"/>
        <v>0</v>
      </c>
      <c r="AR184" s="143" t="s">
        <v>172</v>
      </c>
      <c r="AT184" s="143" t="s">
        <v>167</v>
      </c>
      <c r="AU184" s="143" t="s">
        <v>86</v>
      </c>
      <c r="AY184" s="2" t="s">
        <v>165</v>
      </c>
      <c r="BE184" s="144">
        <f t="shared" si="24"/>
        <v>0</v>
      </c>
      <c r="BF184" s="144">
        <f t="shared" si="25"/>
        <v>0</v>
      </c>
      <c r="BG184" s="144">
        <f t="shared" si="26"/>
        <v>0</v>
      </c>
      <c r="BH184" s="144">
        <f t="shared" si="27"/>
        <v>0</v>
      </c>
      <c r="BI184" s="144">
        <f t="shared" si="28"/>
        <v>0</v>
      </c>
      <c r="BJ184" s="2" t="s">
        <v>86</v>
      </c>
      <c r="BK184" s="144">
        <f t="shared" si="29"/>
        <v>0</v>
      </c>
      <c r="BL184" s="2" t="s">
        <v>172</v>
      </c>
      <c r="BM184" s="143" t="s">
        <v>1030</v>
      </c>
    </row>
    <row r="185" spans="2:65" s="16" customFormat="1" ht="66.75" customHeight="1">
      <c r="B185" s="17"/>
      <c r="C185" s="132" t="s">
        <v>2904</v>
      </c>
      <c r="D185" s="132" t="s">
        <v>167</v>
      </c>
      <c r="E185" s="133" t="s">
        <v>2905</v>
      </c>
      <c r="F185" s="134" t="s">
        <v>2906</v>
      </c>
      <c r="G185" s="135" t="s">
        <v>452</v>
      </c>
      <c r="H185" s="136">
        <v>1</v>
      </c>
      <c r="I185" s="137"/>
      <c r="J185" s="138">
        <f t="shared" si="20"/>
        <v>0</v>
      </c>
      <c r="K185" s="134" t="s">
        <v>1</v>
      </c>
      <c r="L185" s="17"/>
      <c r="M185" s="139" t="s">
        <v>1</v>
      </c>
      <c r="N185" s="140" t="s">
        <v>43</v>
      </c>
      <c r="P185" s="141">
        <f t="shared" si="21"/>
        <v>0</v>
      </c>
      <c r="Q185" s="141">
        <v>0</v>
      </c>
      <c r="R185" s="141">
        <f t="shared" si="22"/>
        <v>0</v>
      </c>
      <c r="S185" s="141">
        <v>0</v>
      </c>
      <c r="T185" s="142">
        <f t="shared" si="23"/>
        <v>0</v>
      </c>
      <c r="AR185" s="143" t="s">
        <v>172</v>
      </c>
      <c r="AT185" s="143" t="s">
        <v>167</v>
      </c>
      <c r="AU185" s="143" t="s">
        <v>86</v>
      </c>
      <c r="AY185" s="2" t="s">
        <v>165</v>
      </c>
      <c r="BE185" s="144">
        <f t="shared" si="24"/>
        <v>0</v>
      </c>
      <c r="BF185" s="144">
        <f t="shared" si="25"/>
        <v>0</v>
      </c>
      <c r="BG185" s="144">
        <f t="shared" si="26"/>
        <v>0</v>
      </c>
      <c r="BH185" s="144">
        <f t="shared" si="27"/>
        <v>0</v>
      </c>
      <c r="BI185" s="144">
        <f t="shared" si="28"/>
        <v>0</v>
      </c>
      <c r="BJ185" s="2" t="s">
        <v>86</v>
      </c>
      <c r="BK185" s="144">
        <f t="shared" si="29"/>
        <v>0</v>
      </c>
      <c r="BL185" s="2" t="s">
        <v>172</v>
      </c>
      <c r="BM185" s="143" t="s">
        <v>1044</v>
      </c>
    </row>
    <row r="186" spans="2:65" s="16" customFormat="1" ht="44.25" customHeight="1">
      <c r="B186" s="17"/>
      <c r="C186" s="132" t="s">
        <v>675</v>
      </c>
      <c r="D186" s="132" t="s">
        <v>167</v>
      </c>
      <c r="E186" s="133" t="s">
        <v>2907</v>
      </c>
      <c r="F186" s="134" t="s">
        <v>2908</v>
      </c>
      <c r="G186" s="135" t="s">
        <v>452</v>
      </c>
      <c r="H186" s="136">
        <v>1</v>
      </c>
      <c r="I186" s="137"/>
      <c r="J186" s="138">
        <f t="shared" si="20"/>
        <v>0</v>
      </c>
      <c r="K186" s="134" t="s">
        <v>1</v>
      </c>
      <c r="L186" s="17"/>
      <c r="M186" s="139" t="s">
        <v>1</v>
      </c>
      <c r="N186" s="140" t="s">
        <v>43</v>
      </c>
      <c r="P186" s="141">
        <f t="shared" si="21"/>
        <v>0</v>
      </c>
      <c r="Q186" s="141">
        <v>0</v>
      </c>
      <c r="R186" s="141">
        <f t="shared" si="22"/>
        <v>0</v>
      </c>
      <c r="S186" s="141">
        <v>0</v>
      </c>
      <c r="T186" s="142">
        <f t="shared" si="23"/>
        <v>0</v>
      </c>
      <c r="AR186" s="143" t="s">
        <v>172</v>
      </c>
      <c r="AT186" s="143" t="s">
        <v>167</v>
      </c>
      <c r="AU186" s="143" t="s">
        <v>86</v>
      </c>
      <c r="AY186" s="2" t="s">
        <v>165</v>
      </c>
      <c r="BE186" s="144">
        <f t="shared" si="24"/>
        <v>0</v>
      </c>
      <c r="BF186" s="144">
        <f t="shared" si="25"/>
        <v>0</v>
      </c>
      <c r="BG186" s="144">
        <f t="shared" si="26"/>
        <v>0</v>
      </c>
      <c r="BH186" s="144">
        <f t="shared" si="27"/>
        <v>0</v>
      </c>
      <c r="BI186" s="144">
        <f t="shared" si="28"/>
        <v>0</v>
      </c>
      <c r="BJ186" s="2" t="s">
        <v>86</v>
      </c>
      <c r="BK186" s="144">
        <f t="shared" si="29"/>
        <v>0</v>
      </c>
      <c r="BL186" s="2" t="s">
        <v>172</v>
      </c>
      <c r="BM186" s="143" t="s">
        <v>1060</v>
      </c>
    </row>
    <row r="187" spans="2:65" s="16" customFormat="1" ht="37.9" customHeight="1">
      <c r="B187" s="17"/>
      <c r="C187" s="132" t="s">
        <v>682</v>
      </c>
      <c r="D187" s="132" t="s">
        <v>167</v>
      </c>
      <c r="E187" s="133" t="s">
        <v>2909</v>
      </c>
      <c r="F187" s="134" t="s">
        <v>2910</v>
      </c>
      <c r="G187" s="135" t="s">
        <v>452</v>
      </c>
      <c r="H187" s="136">
        <v>1</v>
      </c>
      <c r="I187" s="137"/>
      <c r="J187" s="138">
        <f t="shared" si="20"/>
        <v>0</v>
      </c>
      <c r="K187" s="134" t="s">
        <v>1</v>
      </c>
      <c r="L187" s="17"/>
      <c r="M187" s="139" t="s">
        <v>1</v>
      </c>
      <c r="N187" s="140" t="s">
        <v>43</v>
      </c>
      <c r="P187" s="141">
        <f t="shared" si="21"/>
        <v>0</v>
      </c>
      <c r="Q187" s="141">
        <v>0</v>
      </c>
      <c r="R187" s="141">
        <f t="shared" si="22"/>
        <v>0</v>
      </c>
      <c r="S187" s="141">
        <v>0</v>
      </c>
      <c r="T187" s="142">
        <f t="shared" si="23"/>
        <v>0</v>
      </c>
      <c r="AR187" s="143" t="s">
        <v>172</v>
      </c>
      <c r="AT187" s="143" t="s">
        <v>167</v>
      </c>
      <c r="AU187" s="143" t="s">
        <v>86</v>
      </c>
      <c r="AY187" s="2" t="s">
        <v>165</v>
      </c>
      <c r="BE187" s="144">
        <f t="shared" si="24"/>
        <v>0</v>
      </c>
      <c r="BF187" s="144">
        <f t="shared" si="25"/>
        <v>0</v>
      </c>
      <c r="BG187" s="144">
        <f t="shared" si="26"/>
        <v>0</v>
      </c>
      <c r="BH187" s="144">
        <f t="shared" si="27"/>
        <v>0</v>
      </c>
      <c r="BI187" s="144">
        <f t="shared" si="28"/>
        <v>0</v>
      </c>
      <c r="BJ187" s="2" t="s">
        <v>86</v>
      </c>
      <c r="BK187" s="144">
        <f t="shared" si="29"/>
        <v>0</v>
      </c>
      <c r="BL187" s="2" t="s">
        <v>172</v>
      </c>
      <c r="BM187" s="143" t="s">
        <v>1075</v>
      </c>
    </row>
    <row r="188" spans="2:65" s="16" customFormat="1" ht="66.75" customHeight="1">
      <c r="B188" s="17"/>
      <c r="C188" s="132" t="s">
        <v>686</v>
      </c>
      <c r="D188" s="132" t="s">
        <v>167</v>
      </c>
      <c r="E188" s="133" t="s">
        <v>2911</v>
      </c>
      <c r="F188" s="134" t="s">
        <v>2912</v>
      </c>
      <c r="G188" s="135" t="s">
        <v>452</v>
      </c>
      <c r="H188" s="136">
        <v>1</v>
      </c>
      <c r="I188" s="137"/>
      <c r="J188" s="138">
        <f t="shared" si="20"/>
        <v>0</v>
      </c>
      <c r="K188" s="134" t="s">
        <v>1</v>
      </c>
      <c r="L188" s="17"/>
      <c r="M188" s="139" t="s">
        <v>1</v>
      </c>
      <c r="N188" s="140" t="s">
        <v>43</v>
      </c>
      <c r="P188" s="141">
        <f t="shared" si="21"/>
        <v>0</v>
      </c>
      <c r="Q188" s="141">
        <v>0</v>
      </c>
      <c r="R188" s="141">
        <f t="shared" si="22"/>
        <v>0</v>
      </c>
      <c r="S188" s="141">
        <v>0</v>
      </c>
      <c r="T188" s="142">
        <f t="shared" si="23"/>
        <v>0</v>
      </c>
      <c r="AR188" s="143" t="s">
        <v>172</v>
      </c>
      <c r="AT188" s="143" t="s">
        <v>167</v>
      </c>
      <c r="AU188" s="143" t="s">
        <v>86</v>
      </c>
      <c r="AY188" s="2" t="s">
        <v>165</v>
      </c>
      <c r="BE188" s="144">
        <f t="shared" si="24"/>
        <v>0</v>
      </c>
      <c r="BF188" s="144">
        <f t="shared" si="25"/>
        <v>0</v>
      </c>
      <c r="BG188" s="144">
        <f t="shared" si="26"/>
        <v>0</v>
      </c>
      <c r="BH188" s="144">
        <f t="shared" si="27"/>
        <v>0</v>
      </c>
      <c r="BI188" s="144">
        <f t="shared" si="28"/>
        <v>0</v>
      </c>
      <c r="BJ188" s="2" t="s">
        <v>86</v>
      </c>
      <c r="BK188" s="144">
        <f t="shared" si="29"/>
        <v>0</v>
      </c>
      <c r="BL188" s="2" t="s">
        <v>172</v>
      </c>
      <c r="BM188" s="143" t="s">
        <v>1088</v>
      </c>
    </row>
    <row r="189" spans="2:65" s="16" customFormat="1" ht="37.9" customHeight="1">
      <c r="B189" s="17"/>
      <c r="C189" s="132" t="s">
        <v>693</v>
      </c>
      <c r="D189" s="132" t="s">
        <v>167</v>
      </c>
      <c r="E189" s="133" t="s">
        <v>2913</v>
      </c>
      <c r="F189" s="134" t="s">
        <v>2914</v>
      </c>
      <c r="G189" s="135" t="s">
        <v>452</v>
      </c>
      <c r="H189" s="136">
        <v>1</v>
      </c>
      <c r="I189" s="137"/>
      <c r="J189" s="138">
        <f t="shared" si="20"/>
        <v>0</v>
      </c>
      <c r="K189" s="134" t="s">
        <v>1</v>
      </c>
      <c r="L189" s="17"/>
      <c r="M189" s="139" t="s">
        <v>1</v>
      </c>
      <c r="N189" s="140" t="s">
        <v>43</v>
      </c>
      <c r="P189" s="141">
        <f t="shared" si="21"/>
        <v>0</v>
      </c>
      <c r="Q189" s="141">
        <v>0</v>
      </c>
      <c r="R189" s="141">
        <f t="shared" si="22"/>
        <v>0</v>
      </c>
      <c r="S189" s="141">
        <v>0</v>
      </c>
      <c r="T189" s="142">
        <f t="shared" si="23"/>
        <v>0</v>
      </c>
      <c r="AR189" s="143" t="s">
        <v>172</v>
      </c>
      <c r="AT189" s="143" t="s">
        <v>167</v>
      </c>
      <c r="AU189" s="143" t="s">
        <v>86</v>
      </c>
      <c r="AY189" s="2" t="s">
        <v>165</v>
      </c>
      <c r="BE189" s="144">
        <f t="shared" si="24"/>
        <v>0</v>
      </c>
      <c r="BF189" s="144">
        <f t="shared" si="25"/>
        <v>0</v>
      </c>
      <c r="BG189" s="144">
        <f t="shared" si="26"/>
        <v>0</v>
      </c>
      <c r="BH189" s="144">
        <f t="shared" si="27"/>
        <v>0</v>
      </c>
      <c r="BI189" s="144">
        <f t="shared" si="28"/>
        <v>0</v>
      </c>
      <c r="BJ189" s="2" t="s">
        <v>86</v>
      </c>
      <c r="BK189" s="144">
        <f t="shared" si="29"/>
        <v>0</v>
      </c>
      <c r="BL189" s="2" t="s">
        <v>172</v>
      </c>
      <c r="BM189" s="143" t="s">
        <v>1102</v>
      </c>
    </row>
    <row r="190" spans="2:65" s="16" customFormat="1" ht="33" customHeight="1">
      <c r="B190" s="17"/>
      <c r="C190" s="132" t="s">
        <v>706</v>
      </c>
      <c r="D190" s="132" t="s">
        <v>167</v>
      </c>
      <c r="E190" s="133" t="s">
        <v>2915</v>
      </c>
      <c r="F190" s="134" t="s">
        <v>2916</v>
      </c>
      <c r="G190" s="135" t="s">
        <v>452</v>
      </c>
      <c r="H190" s="136">
        <v>1</v>
      </c>
      <c r="I190" s="137"/>
      <c r="J190" s="138">
        <f t="shared" si="20"/>
        <v>0</v>
      </c>
      <c r="K190" s="134" t="s">
        <v>1</v>
      </c>
      <c r="L190" s="17"/>
      <c r="M190" s="139" t="s">
        <v>1</v>
      </c>
      <c r="N190" s="140" t="s">
        <v>43</v>
      </c>
      <c r="P190" s="141">
        <f t="shared" si="21"/>
        <v>0</v>
      </c>
      <c r="Q190" s="141">
        <v>0</v>
      </c>
      <c r="R190" s="141">
        <f t="shared" si="22"/>
        <v>0</v>
      </c>
      <c r="S190" s="141">
        <v>0</v>
      </c>
      <c r="T190" s="142">
        <f t="shared" si="23"/>
        <v>0</v>
      </c>
      <c r="AR190" s="143" t="s">
        <v>172</v>
      </c>
      <c r="AT190" s="143" t="s">
        <v>167</v>
      </c>
      <c r="AU190" s="143" t="s">
        <v>86</v>
      </c>
      <c r="AY190" s="2" t="s">
        <v>165</v>
      </c>
      <c r="BE190" s="144">
        <f t="shared" si="24"/>
        <v>0</v>
      </c>
      <c r="BF190" s="144">
        <f t="shared" si="25"/>
        <v>0</v>
      </c>
      <c r="BG190" s="144">
        <f t="shared" si="26"/>
        <v>0</v>
      </c>
      <c r="BH190" s="144">
        <f t="shared" si="27"/>
        <v>0</v>
      </c>
      <c r="BI190" s="144">
        <f t="shared" si="28"/>
        <v>0</v>
      </c>
      <c r="BJ190" s="2" t="s">
        <v>86</v>
      </c>
      <c r="BK190" s="144">
        <f t="shared" si="29"/>
        <v>0</v>
      </c>
      <c r="BL190" s="2" t="s">
        <v>172</v>
      </c>
      <c r="BM190" s="143" t="s">
        <v>1113</v>
      </c>
    </row>
    <row r="191" spans="2:65" s="16" customFormat="1" ht="37.9" customHeight="1">
      <c r="B191" s="17"/>
      <c r="C191" s="132" t="s">
        <v>719</v>
      </c>
      <c r="D191" s="132" t="s">
        <v>167</v>
      </c>
      <c r="E191" s="133" t="s">
        <v>2917</v>
      </c>
      <c r="F191" s="134" t="s">
        <v>2918</v>
      </c>
      <c r="G191" s="135" t="s">
        <v>452</v>
      </c>
      <c r="H191" s="136">
        <v>1</v>
      </c>
      <c r="I191" s="137"/>
      <c r="J191" s="138">
        <f t="shared" si="20"/>
        <v>0</v>
      </c>
      <c r="K191" s="134" t="s">
        <v>1</v>
      </c>
      <c r="L191" s="17"/>
      <c r="M191" s="139" t="s">
        <v>1</v>
      </c>
      <c r="N191" s="140" t="s">
        <v>43</v>
      </c>
      <c r="P191" s="141">
        <f t="shared" si="21"/>
        <v>0</v>
      </c>
      <c r="Q191" s="141">
        <v>0</v>
      </c>
      <c r="R191" s="141">
        <f t="shared" si="22"/>
        <v>0</v>
      </c>
      <c r="S191" s="141">
        <v>0</v>
      </c>
      <c r="T191" s="142">
        <f t="shared" si="23"/>
        <v>0</v>
      </c>
      <c r="AR191" s="143" t="s">
        <v>172</v>
      </c>
      <c r="AT191" s="143" t="s">
        <v>167</v>
      </c>
      <c r="AU191" s="143" t="s">
        <v>86</v>
      </c>
      <c r="AY191" s="2" t="s">
        <v>165</v>
      </c>
      <c r="BE191" s="144">
        <f t="shared" si="24"/>
        <v>0</v>
      </c>
      <c r="BF191" s="144">
        <f t="shared" si="25"/>
        <v>0</v>
      </c>
      <c r="BG191" s="144">
        <f t="shared" si="26"/>
        <v>0</v>
      </c>
      <c r="BH191" s="144">
        <f t="shared" si="27"/>
        <v>0</v>
      </c>
      <c r="BI191" s="144">
        <f t="shared" si="28"/>
        <v>0</v>
      </c>
      <c r="BJ191" s="2" t="s">
        <v>86</v>
      </c>
      <c r="BK191" s="144">
        <f t="shared" si="29"/>
        <v>0</v>
      </c>
      <c r="BL191" s="2" t="s">
        <v>172</v>
      </c>
      <c r="BM191" s="143" t="s">
        <v>1124</v>
      </c>
    </row>
    <row r="192" spans="2:65" s="16" customFormat="1" ht="37.9" customHeight="1">
      <c r="B192" s="17"/>
      <c r="C192" s="132" t="s">
        <v>724</v>
      </c>
      <c r="D192" s="132" t="s">
        <v>167</v>
      </c>
      <c r="E192" s="133" t="s">
        <v>2919</v>
      </c>
      <c r="F192" s="134" t="s">
        <v>2920</v>
      </c>
      <c r="G192" s="135" t="s">
        <v>452</v>
      </c>
      <c r="H192" s="136">
        <v>1</v>
      </c>
      <c r="I192" s="137"/>
      <c r="J192" s="138">
        <f t="shared" si="20"/>
        <v>0</v>
      </c>
      <c r="K192" s="134" t="s">
        <v>1</v>
      </c>
      <c r="L192" s="17"/>
      <c r="M192" s="139" t="s">
        <v>1</v>
      </c>
      <c r="N192" s="140" t="s">
        <v>43</v>
      </c>
      <c r="P192" s="141">
        <f t="shared" si="21"/>
        <v>0</v>
      </c>
      <c r="Q192" s="141">
        <v>0</v>
      </c>
      <c r="R192" s="141">
        <f t="shared" si="22"/>
        <v>0</v>
      </c>
      <c r="S192" s="141">
        <v>0</v>
      </c>
      <c r="T192" s="142">
        <f t="shared" si="23"/>
        <v>0</v>
      </c>
      <c r="AR192" s="143" t="s">
        <v>172</v>
      </c>
      <c r="AT192" s="143" t="s">
        <v>167</v>
      </c>
      <c r="AU192" s="143" t="s">
        <v>86</v>
      </c>
      <c r="AY192" s="2" t="s">
        <v>165</v>
      </c>
      <c r="BE192" s="144">
        <f t="shared" si="24"/>
        <v>0</v>
      </c>
      <c r="BF192" s="144">
        <f t="shared" si="25"/>
        <v>0</v>
      </c>
      <c r="BG192" s="144">
        <f t="shared" si="26"/>
        <v>0</v>
      </c>
      <c r="BH192" s="144">
        <f t="shared" si="27"/>
        <v>0</v>
      </c>
      <c r="BI192" s="144">
        <f t="shared" si="28"/>
        <v>0</v>
      </c>
      <c r="BJ192" s="2" t="s">
        <v>86</v>
      </c>
      <c r="BK192" s="144">
        <f t="shared" si="29"/>
        <v>0</v>
      </c>
      <c r="BL192" s="2" t="s">
        <v>172</v>
      </c>
      <c r="BM192" s="143" t="s">
        <v>1137</v>
      </c>
    </row>
    <row r="193" spans="2:65" s="16" customFormat="1" ht="55.5" customHeight="1">
      <c r="B193" s="17"/>
      <c r="C193" s="132" t="s">
        <v>733</v>
      </c>
      <c r="D193" s="132" t="s">
        <v>167</v>
      </c>
      <c r="E193" s="133" t="s">
        <v>2921</v>
      </c>
      <c r="F193" s="134" t="s">
        <v>2922</v>
      </c>
      <c r="G193" s="135" t="s">
        <v>452</v>
      </c>
      <c r="H193" s="136">
        <v>1</v>
      </c>
      <c r="I193" s="137"/>
      <c r="J193" s="138">
        <f t="shared" si="20"/>
        <v>0</v>
      </c>
      <c r="K193" s="134" t="s">
        <v>1</v>
      </c>
      <c r="L193" s="17"/>
      <c r="M193" s="139" t="s">
        <v>1</v>
      </c>
      <c r="N193" s="140" t="s">
        <v>43</v>
      </c>
      <c r="P193" s="141">
        <f t="shared" si="21"/>
        <v>0</v>
      </c>
      <c r="Q193" s="141">
        <v>0</v>
      </c>
      <c r="R193" s="141">
        <f t="shared" si="22"/>
        <v>0</v>
      </c>
      <c r="S193" s="141">
        <v>0</v>
      </c>
      <c r="T193" s="142">
        <f t="shared" si="23"/>
        <v>0</v>
      </c>
      <c r="AR193" s="143" t="s">
        <v>172</v>
      </c>
      <c r="AT193" s="143" t="s">
        <v>167</v>
      </c>
      <c r="AU193" s="143" t="s">
        <v>86</v>
      </c>
      <c r="AY193" s="2" t="s">
        <v>165</v>
      </c>
      <c r="BE193" s="144">
        <f t="shared" si="24"/>
        <v>0</v>
      </c>
      <c r="BF193" s="144">
        <f t="shared" si="25"/>
        <v>0</v>
      </c>
      <c r="BG193" s="144">
        <f t="shared" si="26"/>
        <v>0</v>
      </c>
      <c r="BH193" s="144">
        <f t="shared" si="27"/>
        <v>0</v>
      </c>
      <c r="BI193" s="144">
        <f t="shared" si="28"/>
        <v>0</v>
      </c>
      <c r="BJ193" s="2" t="s">
        <v>86</v>
      </c>
      <c r="BK193" s="144">
        <f t="shared" si="29"/>
        <v>0</v>
      </c>
      <c r="BL193" s="2" t="s">
        <v>172</v>
      </c>
      <c r="BM193" s="143" t="s">
        <v>265</v>
      </c>
    </row>
    <row r="194" spans="2:65" s="16" customFormat="1" ht="37.9" customHeight="1">
      <c r="B194" s="17"/>
      <c r="C194" s="132" t="s">
        <v>742</v>
      </c>
      <c r="D194" s="132" t="s">
        <v>167</v>
      </c>
      <c r="E194" s="133" t="s">
        <v>2923</v>
      </c>
      <c r="F194" s="134" t="s">
        <v>2924</v>
      </c>
      <c r="G194" s="135" t="s">
        <v>452</v>
      </c>
      <c r="H194" s="136">
        <v>2</v>
      </c>
      <c r="I194" s="137"/>
      <c r="J194" s="138">
        <f t="shared" si="20"/>
        <v>0</v>
      </c>
      <c r="K194" s="134" t="s">
        <v>1</v>
      </c>
      <c r="L194" s="17"/>
      <c r="M194" s="139" t="s">
        <v>1</v>
      </c>
      <c r="N194" s="140" t="s">
        <v>43</v>
      </c>
      <c r="P194" s="141">
        <f t="shared" si="21"/>
        <v>0</v>
      </c>
      <c r="Q194" s="141">
        <v>0</v>
      </c>
      <c r="R194" s="141">
        <f t="shared" si="22"/>
        <v>0</v>
      </c>
      <c r="S194" s="141">
        <v>0</v>
      </c>
      <c r="T194" s="142">
        <f t="shared" si="23"/>
        <v>0</v>
      </c>
      <c r="AR194" s="143" t="s">
        <v>172</v>
      </c>
      <c r="AT194" s="143" t="s">
        <v>167</v>
      </c>
      <c r="AU194" s="143" t="s">
        <v>86</v>
      </c>
      <c r="AY194" s="2" t="s">
        <v>165</v>
      </c>
      <c r="BE194" s="144">
        <f t="shared" si="24"/>
        <v>0</v>
      </c>
      <c r="BF194" s="144">
        <f t="shared" si="25"/>
        <v>0</v>
      </c>
      <c r="BG194" s="144">
        <f t="shared" si="26"/>
        <v>0</v>
      </c>
      <c r="BH194" s="144">
        <f t="shared" si="27"/>
        <v>0</v>
      </c>
      <c r="BI194" s="144">
        <f t="shared" si="28"/>
        <v>0</v>
      </c>
      <c r="BJ194" s="2" t="s">
        <v>86</v>
      </c>
      <c r="BK194" s="144">
        <f t="shared" si="29"/>
        <v>0</v>
      </c>
      <c r="BL194" s="2" t="s">
        <v>172</v>
      </c>
      <c r="BM194" s="143" t="s">
        <v>1158</v>
      </c>
    </row>
    <row r="195" spans="2:65" s="16" customFormat="1" ht="24.2" customHeight="1">
      <c r="B195" s="17"/>
      <c r="C195" s="132" t="s">
        <v>747</v>
      </c>
      <c r="D195" s="132" t="s">
        <v>167</v>
      </c>
      <c r="E195" s="133" t="s">
        <v>2925</v>
      </c>
      <c r="F195" s="134" t="s">
        <v>2926</v>
      </c>
      <c r="G195" s="135" t="s">
        <v>452</v>
      </c>
      <c r="H195" s="136">
        <v>2</v>
      </c>
      <c r="I195" s="137"/>
      <c r="J195" s="138">
        <f t="shared" si="20"/>
        <v>0</v>
      </c>
      <c r="K195" s="134" t="s">
        <v>1</v>
      </c>
      <c r="L195" s="17"/>
      <c r="M195" s="139" t="s">
        <v>1</v>
      </c>
      <c r="N195" s="140" t="s">
        <v>43</v>
      </c>
      <c r="P195" s="141">
        <f t="shared" si="21"/>
        <v>0</v>
      </c>
      <c r="Q195" s="141">
        <v>0</v>
      </c>
      <c r="R195" s="141">
        <f t="shared" si="22"/>
        <v>0</v>
      </c>
      <c r="S195" s="141">
        <v>0</v>
      </c>
      <c r="T195" s="142">
        <f t="shared" si="23"/>
        <v>0</v>
      </c>
      <c r="AR195" s="143" t="s">
        <v>172</v>
      </c>
      <c r="AT195" s="143" t="s">
        <v>167</v>
      </c>
      <c r="AU195" s="143" t="s">
        <v>86</v>
      </c>
      <c r="AY195" s="2" t="s">
        <v>165</v>
      </c>
      <c r="BE195" s="144">
        <f t="shared" si="24"/>
        <v>0</v>
      </c>
      <c r="BF195" s="144">
        <f t="shared" si="25"/>
        <v>0</v>
      </c>
      <c r="BG195" s="144">
        <f t="shared" si="26"/>
        <v>0</v>
      </c>
      <c r="BH195" s="144">
        <f t="shared" si="27"/>
        <v>0</v>
      </c>
      <c r="BI195" s="144">
        <f t="shared" si="28"/>
        <v>0</v>
      </c>
      <c r="BJ195" s="2" t="s">
        <v>86</v>
      </c>
      <c r="BK195" s="144">
        <f t="shared" si="29"/>
        <v>0</v>
      </c>
      <c r="BL195" s="2" t="s">
        <v>172</v>
      </c>
      <c r="BM195" s="143" t="s">
        <v>1170</v>
      </c>
    </row>
    <row r="196" spans="2:65" s="16" customFormat="1" ht="49.15" customHeight="1">
      <c r="B196" s="17"/>
      <c r="C196" s="132" t="s">
        <v>757</v>
      </c>
      <c r="D196" s="132" t="s">
        <v>167</v>
      </c>
      <c r="E196" s="133" t="s">
        <v>2927</v>
      </c>
      <c r="F196" s="134" t="s">
        <v>2928</v>
      </c>
      <c r="G196" s="135" t="s">
        <v>452</v>
      </c>
      <c r="H196" s="136">
        <v>2</v>
      </c>
      <c r="I196" s="137"/>
      <c r="J196" s="138">
        <f t="shared" si="20"/>
        <v>0</v>
      </c>
      <c r="K196" s="134" t="s">
        <v>1</v>
      </c>
      <c r="L196" s="17"/>
      <c r="M196" s="139" t="s">
        <v>1</v>
      </c>
      <c r="N196" s="140" t="s">
        <v>43</v>
      </c>
      <c r="P196" s="141">
        <f t="shared" si="21"/>
        <v>0</v>
      </c>
      <c r="Q196" s="141">
        <v>0</v>
      </c>
      <c r="R196" s="141">
        <f t="shared" si="22"/>
        <v>0</v>
      </c>
      <c r="S196" s="141">
        <v>0</v>
      </c>
      <c r="T196" s="142">
        <f t="shared" si="23"/>
        <v>0</v>
      </c>
      <c r="AR196" s="143" t="s">
        <v>172</v>
      </c>
      <c r="AT196" s="143" t="s">
        <v>167</v>
      </c>
      <c r="AU196" s="143" t="s">
        <v>86</v>
      </c>
      <c r="AY196" s="2" t="s">
        <v>165</v>
      </c>
      <c r="BE196" s="144">
        <f t="shared" si="24"/>
        <v>0</v>
      </c>
      <c r="BF196" s="144">
        <f t="shared" si="25"/>
        <v>0</v>
      </c>
      <c r="BG196" s="144">
        <f t="shared" si="26"/>
        <v>0</v>
      </c>
      <c r="BH196" s="144">
        <f t="shared" si="27"/>
        <v>0</v>
      </c>
      <c r="BI196" s="144">
        <f t="shared" si="28"/>
        <v>0</v>
      </c>
      <c r="BJ196" s="2" t="s">
        <v>86</v>
      </c>
      <c r="BK196" s="144">
        <f t="shared" si="29"/>
        <v>0</v>
      </c>
      <c r="BL196" s="2" t="s">
        <v>172</v>
      </c>
      <c r="BM196" s="143" t="s">
        <v>1183</v>
      </c>
    </row>
    <row r="197" spans="2:65" s="16" customFormat="1" ht="44.25" customHeight="1">
      <c r="B197" s="17"/>
      <c r="C197" s="132" t="s">
        <v>763</v>
      </c>
      <c r="D197" s="132" t="s">
        <v>167</v>
      </c>
      <c r="E197" s="133" t="s">
        <v>2929</v>
      </c>
      <c r="F197" s="134" t="s">
        <v>2930</v>
      </c>
      <c r="G197" s="135" t="s">
        <v>452</v>
      </c>
      <c r="H197" s="136">
        <v>2</v>
      </c>
      <c r="I197" s="137"/>
      <c r="J197" s="138">
        <f t="shared" si="20"/>
        <v>0</v>
      </c>
      <c r="K197" s="134" t="s">
        <v>1</v>
      </c>
      <c r="L197" s="17"/>
      <c r="M197" s="139" t="s">
        <v>1</v>
      </c>
      <c r="N197" s="140" t="s">
        <v>43</v>
      </c>
      <c r="P197" s="141">
        <f t="shared" si="21"/>
        <v>0</v>
      </c>
      <c r="Q197" s="141">
        <v>0</v>
      </c>
      <c r="R197" s="141">
        <f t="shared" si="22"/>
        <v>0</v>
      </c>
      <c r="S197" s="141">
        <v>0</v>
      </c>
      <c r="T197" s="142">
        <f t="shared" si="23"/>
        <v>0</v>
      </c>
      <c r="AR197" s="143" t="s">
        <v>172</v>
      </c>
      <c r="AT197" s="143" t="s">
        <v>167</v>
      </c>
      <c r="AU197" s="143" t="s">
        <v>86</v>
      </c>
      <c r="AY197" s="2" t="s">
        <v>165</v>
      </c>
      <c r="BE197" s="144">
        <f t="shared" si="24"/>
        <v>0</v>
      </c>
      <c r="BF197" s="144">
        <f t="shared" si="25"/>
        <v>0</v>
      </c>
      <c r="BG197" s="144">
        <f t="shared" si="26"/>
        <v>0</v>
      </c>
      <c r="BH197" s="144">
        <f t="shared" si="27"/>
        <v>0</v>
      </c>
      <c r="BI197" s="144">
        <f t="shared" si="28"/>
        <v>0</v>
      </c>
      <c r="BJ197" s="2" t="s">
        <v>86</v>
      </c>
      <c r="BK197" s="144">
        <f t="shared" si="29"/>
        <v>0</v>
      </c>
      <c r="BL197" s="2" t="s">
        <v>172</v>
      </c>
      <c r="BM197" s="143" t="s">
        <v>1194</v>
      </c>
    </row>
    <row r="198" spans="2:65" s="16" customFormat="1" ht="24.2" customHeight="1">
      <c r="B198" s="17"/>
      <c r="C198" s="132" t="s">
        <v>770</v>
      </c>
      <c r="D198" s="132" t="s">
        <v>167</v>
      </c>
      <c r="E198" s="133" t="s">
        <v>2931</v>
      </c>
      <c r="F198" s="134" t="s">
        <v>2932</v>
      </c>
      <c r="G198" s="135" t="s">
        <v>452</v>
      </c>
      <c r="H198" s="136">
        <v>4</v>
      </c>
      <c r="I198" s="137"/>
      <c r="J198" s="138">
        <f t="shared" si="20"/>
        <v>0</v>
      </c>
      <c r="K198" s="134" t="s">
        <v>1</v>
      </c>
      <c r="L198" s="17"/>
      <c r="M198" s="139" t="s">
        <v>1</v>
      </c>
      <c r="N198" s="140" t="s">
        <v>43</v>
      </c>
      <c r="P198" s="141">
        <f t="shared" si="21"/>
        <v>0</v>
      </c>
      <c r="Q198" s="141">
        <v>0</v>
      </c>
      <c r="R198" s="141">
        <f t="shared" si="22"/>
        <v>0</v>
      </c>
      <c r="S198" s="141">
        <v>0</v>
      </c>
      <c r="T198" s="142">
        <f t="shared" si="23"/>
        <v>0</v>
      </c>
      <c r="AR198" s="143" t="s">
        <v>172</v>
      </c>
      <c r="AT198" s="143" t="s">
        <v>167</v>
      </c>
      <c r="AU198" s="143" t="s">
        <v>86</v>
      </c>
      <c r="AY198" s="2" t="s">
        <v>165</v>
      </c>
      <c r="BE198" s="144">
        <f t="shared" si="24"/>
        <v>0</v>
      </c>
      <c r="BF198" s="144">
        <f t="shared" si="25"/>
        <v>0</v>
      </c>
      <c r="BG198" s="144">
        <f t="shared" si="26"/>
        <v>0</v>
      </c>
      <c r="BH198" s="144">
        <f t="shared" si="27"/>
        <v>0</v>
      </c>
      <c r="BI198" s="144">
        <f t="shared" si="28"/>
        <v>0</v>
      </c>
      <c r="BJ198" s="2" t="s">
        <v>86</v>
      </c>
      <c r="BK198" s="144">
        <f t="shared" si="29"/>
        <v>0</v>
      </c>
      <c r="BL198" s="2" t="s">
        <v>172</v>
      </c>
      <c r="BM198" s="143" t="s">
        <v>1207</v>
      </c>
    </row>
    <row r="199" spans="2:65" s="16" customFormat="1" ht="24.2" customHeight="1">
      <c r="B199" s="17"/>
      <c r="C199" s="132" t="s">
        <v>777</v>
      </c>
      <c r="D199" s="132" t="s">
        <v>167</v>
      </c>
      <c r="E199" s="133" t="s">
        <v>2933</v>
      </c>
      <c r="F199" s="134" t="s">
        <v>2934</v>
      </c>
      <c r="G199" s="135" t="s">
        <v>452</v>
      </c>
      <c r="H199" s="136">
        <v>2</v>
      </c>
      <c r="I199" s="137"/>
      <c r="J199" s="138">
        <f t="shared" si="20"/>
        <v>0</v>
      </c>
      <c r="K199" s="134" t="s">
        <v>1</v>
      </c>
      <c r="L199" s="17"/>
      <c r="M199" s="139" t="s">
        <v>1</v>
      </c>
      <c r="N199" s="140" t="s">
        <v>43</v>
      </c>
      <c r="P199" s="141">
        <f t="shared" si="21"/>
        <v>0</v>
      </c>
      <c r="Q199" s="141">
        <v>0</v>
      </c>
      <c r="R199" s="141">
        <f t="shared" si="22"/>
        <v>0</v>
      </c>
      <c r="S199" s="141">
        <v>0</v>
      </c>
      <c r="T199" s="142">
        <f t="shared" si="23"/>
        <v>0</v>
      </c>
      <c r="AR199" s="143" t="s">
        <v>172</v>
      </c>
      <c r="AT199" s="143" t="s">
        <v>167</v>
      </c>
      <c r="AU199" s="143" t="s">
        <v>86</v>
      </c>
      <c r="AY199" s="2" t="s">
        <v>165</v>
      </c>
      <c r="BE199" s="144">
        <f t="shared" si="24"/>
        <v>0</v>
      </c>
      <c r="BF199" s="144">
        <f t="shared" si="25"/>
        <v>0</v>
      </c>
      <c r="BG199" s="144">
        <f t="shared" si="26"/>
        <v>0</v>
      </c>
      <c r="BH199" s="144">
        <f t="shared" si="27"/>
        <v>0</v>
      </c>
      <c r="BI199" s="144">
        <f t="shared" si="28"/>
        <v>0</v>
      </c>
      <c r="BJ199" s="2" t="s">
        <v>86</v>
      </c>
      <c r="BK199" s="144">
        <f t="shared" si="29"/>
        <v>0</v>
      </c>
      <c r="BL199" s="2" t="s">
        <v>172</v>
      </c>
      <c r="BM199" s="143" t="s">
        <v>1217</v>
      </c>
    </row>
    <row r="200" spans="2:65" s="119" customFormat="1" ht="25.9" customHeight="1">
      <c r="B200" s="120"/>
      <c r="D200" s="121" t="s">
        <v>77</v>
      </c>
      <c r="E200" s="122" t="s">
        <v>2935</v>
      </c>
      <c r="F200" s="122" t="s">
        <v>2936</v>
      </c>
      <c r="I200" s="123"/>
      <c r="J200" s="124">
        <f>BK200</f>
        <v>0</v>
      </c>
      <c r="L200" s="120"/>
      <c r="M200" s="125"/>
      <c r="P200" s="126">
        <f>SUM(P201:P205)</f>
        <v>0</v>
      </c>
      <c r="R200" s="126">
        <f>SUM(R201:R205)</f>
        <v>0</v>
      </c>
      <c r="T200" s="127">
        <f>SUM(T201:T205)</f>
        <v>0</v>
      </c>
      <c r="AR200" s="121" t="s">
        <v>86</v>
      </c>
      <c r="AT200" s="128" t="s">
        <v>77</v>
      </c>
      <c r="AU200" s="128" t="s">
        <v>78</v>
      </c>
      <c r="AY200" s="121" t="s">
        <v>165</v>
      </c>
      <c r="BK200" s="129">
        <f>SUM(BK201:BK205)</f>
        <v>0</v>
      </c>
    </row>
    <row r="201" spans="2:65" s="16" customFormat="1" ht="33" customHeight="1">
      <c r="B201" s="17"/>
      <c r="C201" s="132" t="s">
        <v>782</v>
      </c>
      <c r="D201" s="132" t="s">
        <v>167</v>
      </c>
      <c r="E201" s="133" t="s">
        <v>2937</v>
      </c>
      <c r="F201" s="134" t="s">
        <v>2938</v>
      </c>
      <c r="G201" s="135" t="s">
        <v>452</v>
      </c>
      <c r="H201" s="136">
        <v>2</v>
      </c>
      <c r="I201" s="137"/>
      <c r="J201" s="138">
        <f>ROUND(I201*H201,2)</f>
        <v>0</v>
      </c>
      <c r="K201" s="134" t="s">
        <v>1</v>
      </c>
      <c r="L201" s="17"/>
      <c r="M201" s="139" t="s">
        <v>1</v>
      </c>
      <c r="N201" s="140" t="s">
        <v>43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172</v>
      </c>
      <c r="AT201" s="143" t="s">
        <v>167</v>
      </c>
      <c r="AU201" s="143" t="s">
        <v>86</v>
      </c>
      <c r="AY201" s="2" t="s">
        <v>165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2" t="s">
        <v>86</v>
      </c>
      <c r="BK201" s="144">
        <f>ROUND(I201*H201,2)</f>
        <v>0</v>
      </c>
      <c r="BL201" s="2" t="s">
        <v>172</v>
      </c>
      <c r="BM201" s="143" t="s">
        <v>1230</v>
      </c>
    </row>
    <row r="202" spans="2:65" s="16" customFormat="1" ht="33" customHeight="1">
      <c r="B202" s="17"/>
      <c r="C202" s="132" t="s">
        <v>788</v>
      </c>
      <c r="D202" s="132" t="s">
        <v>167</v>
      </c>
      <c r="E202" s="133" t="s">
        <v>2939</v>
      </c>
      <c r="F202" s="134" t="s">
        <v>2940</v>
      </c>
      <c r="G202" s="135" t="s">
        <v>452</v>
      </c>
      <c r="H202" s="136">
        <v>4</v>
      </c>
      <c r="I202" s="137"/>
      <c r="J202" s="138">
        <f>ROUND(I202*H202,2)</f>
        <v>0</v>
      </c>
      <c r="K202" s="134" t="s">
        <v>1</v>
      </c>
      <c r="L202" s="17"/>
      <c r="M202" s="139" t="s">
        <v>1</v>
      </c>
      <c r="N202" s="140" t="s">
        <v>43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172</v>
      </c>
      <c r="AT202" s="143" t="s">
        <v>167</v>
      </c>
      <c r="AU202" s="143" t="s">
        <v>86</v>
      </c>
      <c r="AY202" s="2" t="s">
        <v>165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2" t="s">
        <v>86</v>
      </c>
      <c r="BK202" s="144">
        <f>ROUND(I202*H202,2)</f>
        <v>0</v>
      </c>
      <c r="BL202" s="2" t="s">
        <v>172</v>
      </c>
      <c r="BM202" s="143" t="s">
        <v>1239</v>
      </c>
    </row>
    <row r="203" spans="2:65" s="16" customFormat="1" ht="44.25" customHeight="1">
      <c r="B203" s="17"/>
      <c r="C203" s="132" t="s">
        <v>795</v>
      </c>
      <c r="D203" s="132" t="s">
        <v>167</v>
      </c>
      <c r="E203" s="133" t="s">
        <v>2941</v>
      </c>
      <c r="F203" s="134" t="s">
        <v>2942</v>
      </c>
      <c r="G203" s="135" t="s">
        <v>452</v>
      </c>
      <c r="H203" s="136">
        <v>8</v>
      </c>
      <c r="I203" s="137"/>
      <c r="J203" s="138">
        <f>ROUND(I203*H203,2)</f>
        <v>0</v>
      </c>
      <c r="K203" s="134" t="s">
        <v>1</v>
      </c>
      <c r="L203" s="17"/>
      <c r="M203" s="139" t="s">
        <v>1</v>
      </c>
      <c r="N203" s="140" t="s">
        <v>43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172</v>
      </c>
      <c r="AT203" s="143" t="s">
        <v>167</v>
      </c>
      <c r="AU203" s="143" t="s">
        <v>86</v>
      </c>
      <c r="AY203" s="2" t="s">
        <v>165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2" t="s">
        <v>86</v>
      </c>
      <c r="BK203" s="144">
        <f>ROUND(I203*H203,2)</f>
        <v>0</v>
      </c>
      <c r="BL203" s="2" t="s">
        <v>172</v>
      </c>
      <c r="BM203" s="143" t="s">
        <v>1248</v>
      </c>
    </row>
    <row r="204" spans="2:65" s="16" customFormat="1" ht="55.5" customHeight="1">
      <c r="B204" s="17"/>
      <c r="C204" s="132" t="s">
        <v>805</v>
      </c>
      <c r="D204" s="132" t="s">
        <v>167</v>
      </c>
      <c r="E204" s="133" t="s">
        <v>2943</v>
      </c>
      <c r="F204" s="134" t="s">
        <v>2944</v>
      </c>
      <c r="G204" s="135" t="s">
        <v>452</v>
      </c>
      <c r="H204" s="136">
        <v>8</v>
      </c>
      <c r="I204" s="137"/>
      <c r="J204" s="138">
        <f>ROUND(I204*H204,2)</f>
        <v>0</v>
      </c>
      <c r="K204" s="134" t="s">
        <v>1</v>
      </c>
      <c r="L204" s="17"/>
      <c r="M204" s="139" t="s">
        <v>1</v>
      </c>
      <c r="N204" s="140" t="s">
        <v>43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172</v>
      </c>
      <c r="AT204" s="143" t="s">
        <v>167</v>
      </c>
      <c r="AU204" s="143" t="s">
        <v>86</v>
      </c>
      <c r="AY204" s="2" t="s">
        <v>165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2" t="s">
        <v>86</v>
      </c>
      <c r="BK204" s="144">
        <f>ROUND(I204*H204,2)</f>
        <v>0</v>
      </c>
      <c r="BL204" s="2" t="s">
        <v>172</v>
      </c>
      <c r="BM204" s="143" t="s">
        <v>1257</v>
      </c>
    </row>
    <row r="205" spans="2:65" s="16" customFormat="1" ht="37.9" customHeight="1">
      <c r="B205" s="17"/>
      <c r="C205" s="132" t="s">
        <v>814</v>
      </c>
      <c r="D205" s="132" t="s">
        <v>167</v>
      </c>
      <c r="E205" s="133" t="s">
        <v>2945</v>
      </c>
      <c r="F205" s="134" t="s">
        <v>2946</v>
      </c>
      <c r="G205" s="135" t="s">
        <v>452</v>
      </c>
      <c r="H205" s="136">
        <v>8</v>
      </c>
      <c r="I205" s="137"/>
      <c r="J205" s="138">
        <f>ROUND(I205*H205,2)</f>
        <v>0</v>
      </c>
      <c r="K205" s="134" t="s">
        <v>1</v>
      </c>
      <c r="L205" s="17"/>
      <c r="M205" s="139" t="s">
        <v>1</v>
      </c>
      <c r="N205" s="140" t="s">
        <v>43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172</v>
      </c>
      <c r="AT205" s="143" t="s">
        <v>167</v>
      </c>
      <c r="AU205" s="143" t="s">
        <v>86</v>
      </c>
      <c r="AY205" s="2" t="s">
        <v>165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2" t="s">
        <v>86</v>
      </c>
      <c r="BK205" s="144">
        <f>ROUND(I205*H205,2)</f>
        <v>0</v>
      </c>
      <c r="BL205" s="2" t="s">
        <v>172</v>
      </c>
      <c r="BM205" s="143" t="s">
        <v>1268</v>
      </c>
    </row>
    <row r="206" spans="2:65" s="119" customFormat="1" ht="25.9" customHeight="1">
      <c r="B206" s="120"/>
      <c r="D206" s="121" t="s">
        <v>77</v>
      </c>
      <c r="E206" s="122" t="s">
        <v>2947</v>
      </c>
      <c r="F206" s="122" t="s">
        <v>2948</v>
      </c>
      <c r="I206" s="123"/>
      <c r="J206" s="124">
        <f>BK206</f>
        <v>0</v>
      </c>
      <c r="L206" s="120"/>
      <c r="M206" s="125"/>
      <c r="P206" s="126">
        <f>SUM(P207:P214)</f>
        <v>0</v>
      </c>
      <c r="R206" s="126">
        <f>SUM(R207:R214)</f>
        <v>0</v>
      </c>
      <c r="T206" s="127">
        <f>SUM(T207:T214)</f>
        <v>0</v>
      </c>
      <c r="AR206" s="121" t="s">
        <v>86</v>
      </c>
      <c r="AT206" s="128" t="s">
        <v>77</v>
      </c>
      <c r="AU206" s="128" t="s">
        <v>78</v>
      </c>
      <c r="AY206" s="121" t="s">
        <v>165</v>
      </c>
      <c r="BK206" s="129">
        <f>SUM(BK207:BK214)</f>
        <v>0</v>
      </c>
    </row>
    <row r="207" spans="2:65" s="16" customFormat="1" ht="62.65" customHeight="1">
      <c r="B207" s="17"/>
      <c r="C207" s="132" t="s">
        <v>821</v>
      </c>
      <c r="D207" s="132" t="s">
        <v>167</v>
      </c>
      <c r="E207" s="133" t="s">
        <v>2949</v>
      </c>
      <c r="F207" s="134" t="s">
        <v>2950</v>
      </c>
      <c r="G207" s="135" t="s">
        <v>452</v>
      </c>
      <c r="H207" s="136">
        <v>2</v>
      </c>
      <c r="I207" s="137"/>
      <c r="J207" s="138">
        <f t="shared" ref="J207:J214" si="30">ROUND(I207*H207,2)</f>
        <v>0</v>
      </c>
      <c r="K207" s="134" t="s">
        <v>1</v>
      </c>
      <c r="L207" s="17"/>
      <c r="M207" s="139" t="s">
        <v>1</v>
      </c>
      <c r="N207" s="140" t="s">
        <v>43</v>
      </c>
      <c r="P207" s="141">
        <f t="shared" ref="P207:P214" si="31">O207*H207</f>
        <v>0</v>
      </c>
      <c r="Q207" s="141">
        <v>0</v>
      </c>
      <c r="R207" s="141">
        <f t="shared" ref="R207:R214" si="32">Q207*H207</f>
        <v>0</v>
      </c>
      <c r="S207" s="141">
        <v>0</v>
      </c>
      <c r="T207" s="142">
        <f t="shared" ref="T207:T214" si="33">S207*H207</f>
        <v>0</v>
      </c>
      <c r="AR207" s="143" t="s">
        <v>172</v>
      </c>
      <c r="AT207" s="143" t="s">
        <v>167</v>
      </c>
      <c r="AU207" s="143" t="s">
        <v>86</v>
      </c>
      <c r="AY207" s="2" t="s">
        <v>165</v>
      </c>
      <c r="BE207" s="144">
        <f t="shared" ref="BE207:BE214" si="34">IF(N207="základní",J207,0)</f>
        <v>0</v>
      </c>
      <c r="BF207" s="144">
        <f t="shared" ref="BF207:BF214" si="35">IF(N207="snížená",J207,0)</f>
        <v>0</v>
      </c>
      <c r="BG207" s="144">
        <f t="shared" ref="BG207:BG214" si="36">IF(N207="zákl. přenesená",J207,0)</f>
        <v>0</v>
      </c>
      <c r="BH207" s="144">
        <f t="shared" ref="BH207:BH214" si="37">IF(N207="sníž. přenesená",J207,0)</f>
        <v>0</v>
      </c>
      <c r="BI207" s="144">
        <f t="shared" ref="BI207:BI214" si="38">IF(N207="nulová",J207,0)</f>
        <v>0</v>
      </c>
      <c r="BJ207" s="2" t="s">
        <v>86</v>
      </c>
      <c r="BK207" s="144">
        <f t="shared" ref="BK207:BK214" si="39">ROUND(I207*H207,2)</f>
        <v>0</v>
      </c>
      <c r="BL207" s="2" t="s">
        <v>172</v>
      </c>
      <c r="BM207" s="143" t="s">
        <v>1279</v>
      </c>
    </row>
    <row r="208" spans="2:65" s="16" customFormat="1" ht="24.2" customHeight="1">
      <c r="B208" s="17"/>
      <c r="C208" s="132" t="s">
        <v>828</v>
      </c>
      <c r="D208" s="132" t="s">
        <v>167</v>
      </c>
      <c r="E208" s="133" t="s">
        <v>2951</v>
      </c>
      <c r="F208" s="134" t="s">
        <v>2952</v>
      </c>
      <c r="G208" s="135" t="s">
        <v>452</v>
      </c>
      <c r="H208" s="136">
        <v>2</v>
      </c>
      <c r="I208" s="137"/>
      <c r="J208" s="138">
        <f t="shared" si="30"/>
        <v>0</v>
      </c>
      <c r="K208" s="134" t="s">
        <v>1</v>
      </c>
      <c r="L208" s="17"/>
      <c r="M208" s="139" t="s">
        <v>1</v>
      </c>
      <c r="N208" s="140" t="s">
        <v>43</v>
      </c>
      <c r="P208" s="141">
        <f t="shared" si="31"/>
        <v>0</v>
      </c>
      <c r="Q208" s="141">
        <v>0</v>
      </c>
      <c r="R208" s="141">
        <f t="shared" si="32"/>
        <v>0</v>
      </c>
      <c r="S208" s="141">
        <v>0</v>
      </c>
      <c r="T208" s="142">
        <f t="shared" si="33"/>
        <v>0</v>
      </c>
      <c r="AR208" s="143" t="s">
        <v>172</v>
      </c>
      <c r="AT208" s="143" t="s">
        <v>167</v>
      </c>
      <c r="AU208" s="143" t="s">
        <v>86</v>
      </c>
      <c r="AY208" s="2" t="s">
        <v>165</v>
      </c>
      <c r="BE208" s="144">
        <f t="shared" si="34"/>
        <v>0</v>
      </c>
      <c r="BF208" s="144">
        <f t="shared" si="35"/>
        <v>0</v>
      </c>
      <c r="BG208" s="144">
        <f t="shared" si="36"/>
        <v>0</v>
      </c>
      <c r="BH208" s="144">
        <f t="shared" si="37"/>
        <v>0</v>
      </c>
      <c r="BI208" s="144">
        <f t="shared" si="38"/>
        <v>0</v>
      </c>
      <c r="BJ208" s="2" t="s">
        <v>86</v>
      </c>
      <c r="BK208" s="144">
        <f t="shared" si="39"/>
        <v>0</v>
      </c>
      <c r="BL208" s="2" t="s">
        <v>172</v>
      </c>
      <c r="BM208" s="143" t="s">
        <v>1293</v>
      </c>
    </row>
    <row r="209" spans="2:65" s="16" customFormat="1" ht="49.15" customHeight="1">
      <c r="B209" s="17"/>
      <c r="C209" s="132" t="s">
        <v>833</v>
      </c>
      <c r="D209" s="132" t="s">
        <v>167</v>
      </c>
      <c r="E209" s="133" t="s">
        <v>2953</v>
      </c>
      <c r="F209" s="134" t="s">
        <v>2954</v>
      </c>
      <c r="G209" s="135" t="s">
        <v>452</v>
      </c>
      <c r="H209" s="136">
        <v>2</v>
      </c>
      <c r="I209" s="137"/>
      <c r="J209" s="138">
        <f t="shared" si="30"/>
        <v>0</v>
      </c>
      <c r="K209" s="134" t="s">
        <v>1</v>
      </c>
      <c r="L209" s="17"/>
      <c r="M209" s="139" t="s">
        <v>1</v>
      </c>
      <c r="N209" s="140" t="s">
        <v>43</v>
      </c>
      <c r="P209" s="141">
        <f t="shared" si="31"/>
        <v>0</v>
      </c>
      <c r="Q209" s="141">
        <v>0</v>
      </c>
      <c r="R209" s="141">
        <f t="shared" si="32"/>
        <v>0</v>
      </c>
      <c r="S209" s="141">
        <v>0</v>
      </c>
      <c r="T209" s="142">
        <f t="shared" si="33"/>
        <v>0</v>
      </c>
      <c r="AR209" s="143" t="s">
        <v>172</v>
      </c>
      <c r="AT209" s="143" t="s">
        <v>167</v>
      </c>
      <c r="AU209" s="143" t="s">
        <v>86</v>
      </c>
      <c r="AY209" s="2" t="s">
        <v>165</v>
      </c>
      <c r="BE209" s="144">
        <f t="shared" si="34"/>
        <v>0</v>
      </c>
      <c r="BF209" s="144">
        <f t="shared" si="35"/>
        <v>0</v>
      </c>
      <c r="BG209" s="144">
        <f t="shared" si="36"/>
        <v>0</v>
      </c>
      <c r="BH209" s="144">
        <f t="shared" si="37"/>
        <v>0</v>
      </c>
      <c r="BI209" s="144">
        <f t="shared" si="38"/>
        <v>0</v>
      </c>
      <c r="BJ209" s="2" t="s">
        <v>86</v>
      </c>
      <c r="BK209" s="144">
        <f t="shared" si="39"/>
        <v>0</v>
      </c>
      <c r="BL209" s="2" t="s">
        <v>172</v>
      </c>
      <c r="BM209" s="143" t="s">
        <v>1303</v>
      </c>
    </row>
    <row r="210" spans="2:65" s="16" customFormat="1" ht="37.9" customHeight="1">
      <c r="B210" s="17"/>
      <c r="C210" s="132" t="s">
        <v>840</v>
      </c>
      <c r="D210" s="132" t="s">
        <v>167</v>
      </c>
      <c r="E210" s="133" t="s">
        <v>2955</v>
      </c>
      <c r="F210" s="134" t="s">
        <v>2956</v>
      </c>
      <c r="G210" s="135" t="s">
        <v>452</v>
      </c>
      <c r="H210" s="136">
        <v>2</v>
      </c>
      <c r="I210" s="137"/>
      <c r="J210" s="138">
        <f t="shared" si="30"/>
        <v>0</v>
      </c>
      <c r="K210" s="134" t="s">
        <v>1</v>
      </c>
      <c r="L210" s="17"/>
      <c r="M210" s="139" t="s">
        <v>1</v>
      </c>
      <c r="N210" s="140" t="s">
        <v>43</v>
      </c>
      <c r="P210" s="141">
        <f t="shared" si="31"/>
        <v>0</v>
      </c>
      <c r="Q210" s="141">
        <v>0</v>
      </c>
      <c r="R210" s="141">
        <f t="shared" si="32"/>
        <v>0</v>
      </c>
      <c r="S210" s="141">
        <v>0</v>
      </c>
      <c r="T210" s="142">
        <f t="shared" si="33"/>
        <v>0</v>
      </c>
      <c r="AR210" s="143" t="s">
        <v>172</v>
      </c>
      <c r="AT210" s="143" t="s">
        <v>167</v>
      </c>
      <c r="AU210" s="143" t="s">
        <v>86</v>
      </c>
      <c r="AY210" s="2" t="s">
        <v>165</v>
      </c>
      <c r="BE210" s="144">
        <f t="shared" si="34"/>
        <v>0</v>
      </c>
      <c r="BF210" s="144">
        <f t="shared" si="35"/>
        <v>0</v>
      </c>
      <c r="BG210" s="144">
        <f t="shared" si="36"/>
        <v>0</v>
      </c>
      <c r="BH210" s="144">
        <f t="shared" si="37"/>
        <v>0</v>
      </c>
      <c r="BI210" s="144">
        <f t="shared" si="38"/>
        <v>0</v>
      </c>
      <c r="BJ210" s="2" t="s">
        <v>86</v>
      </c>
      <c r="BK210" s="144">
        <f t="shared" si="39"/>
        <v>0</v>
      </c>
      <c r="BL210" s="2" t="s">
        <v>172</v>
      </c>
      <c r="BM210" s="143" t="s">
        <v>1313</v>
      </c>
    </row>
    <row r="211" spans="2:65" s="16" customFormat="1" ht="55.5" customHeight="1">
      <c r="B211" s="17"/>
      <c r="C211" s="132" t="s">
        <v>847</v>
      </c>
      <c r="D211" s="132" t="s">
        <v>167</v>
      </c>
      <c r="E211" s="133" t="s">
        <v>2957</v>
      </c>
      <c r="F211" s="134" t="s">
        <v>2958</v>
      </c>
      <c r="G211" s="135" t="s">
        <v>452</v>
      </c>
      <c r="H211" s="136">
        <v>2</v>
      </c>
      <c r="I211" s="137"/>
      <c r="J211" s="138">
        <f t="shared" si="30"/>
        <v>0</v>
      </c>
      <c r="K211" s="134" t="s">
        <v>1</v>
      </c>
      <c r="L211" s="17"/>
      <c r="M211" s="139" t="s">
        <v>1</v>
      </c>
      <c r="N211" s="140" t="s">
        <v>43</v>
      </c>
      <c r="P211" s="141">
        <f t="shared" si="31"/>
        <v>0</v>
      </c>
      <c r="Q211" s="141">
        <v>0</v>
      </c>
      <c r="R211" s="141">
        <f t="shared" si="32"/>
        <v>0</v>
      </c>
      <c r="S211" s="141">
        <v>0</v>
      </c>
      <c r="T211" s="142">
        <f t="shared" si="33"/>
        <v>0</v>
      </c>
      <c r="AR211" s="143" t="s">
        <v>172</v>
      </c>
      <c r="AT211" s="143" t="s">
        <v>167</v>
      </c>
      <c r="AU211" s="143" t="s">
        <v>86</v>
      </c>
      <c r="AY211" s="2" t="s">
        <v>165</v>
      </c>
      <c r="BE211" s="144">
        <f t="shared" si="34"/>
        <v>0</v>
      </c>
      <c r="BF211" s="144">
        <f t="shared" si="35"/>
        <v>0</v>
      </c>
      <c r="BG211" s="144">
        <f t="shared" si="36"/>
        <v>0</v>
      </c>
      <c r="BH211" s="144">
        <f t="shared" si="37"/>
        <v>0</v>
      </c>
      <c r="BI211" s="144">
        <f t="shared" si="38"/>
        <v>0</v>
      </c>
      <c r="BJ211" s="2" t="s">
        <v>86</v>
      </c>
      <c r="BK211" s="144">
        <f t="shared" si="39"/>
        <v>0</v>
      </c>
      <c r="BL211" s="2" t="s">
        <v>172</v>
      </c>
      <c r="BM211" s="143" t="s">
        <v>1323</v>
      </c>
    </row>
    <row r="212" spans="2:65" s="16" customFormat="1" ht="37.9" customHeight="1">
      <c r="B212" s="17"/>
      <c r="C212" s="132" t="s">
        <v>854</v>
      </c>
      <c r="D212" s="132" t="s">
        <v>167</v>
      </c>
      <c r="E212" s="133" t="s">
        <v>2959</v>
      </c>
      <c r="F212" s="134" t="s">
        <v>2960</v>
      </c>
      <c r="G212" s="135" t="s">
        <v>452</v>
      </c>
      <c r="H212" s="136">
        <v>2</v>
      </c>
      <c r="I212" s="137"/>
      <c r="J212" s="138">
        <f t="shared" si="30"/>
        <v>0</v>
      </c>
      <c r="K212" s="134" t="s">
        <v>1</v>
      </c>
      <c r="L212" s="17"/>
      <c r="M212" s="139" t="s">
        <v>1</v>
      </c>
      <c r="N212" s="140" t="s">
        <v>43</v>
      </c>
      <c r="P212" s="141">
        <f t="shared" si="31"/>
        <v>0</v>
      </c>
      <c r="Q212" s="141">
        <v>0</v>
      </c>
      <c r="R212" s="141">
        <f t="shared" si="32"/>
        <v>0</v>
      </c>
      <c r="S212" s="141">
        <v>0</v>
      </c>
      <c r="T212" s="142">
        <f t="shared" si="33"/>
        <v>0</v>
      </c>
      <c r="AR212" s="143" t="s">
        <v>172</v>
      </c>
      <c r="AT212" s="143" t="s">
        <v>167</v>
      </c>
      <c r="AU212" s="143" t="s">
        <v>86</v>
      </c>
      <c r="AY212" s="2" t="s">
        <v>165</v>
      </c>
      <c r="BE212" s="144">
        <f t="shared" si="34"/>
        <v>0</v>
      </c>
      <c r="BF212" s="144">
        <f t="shared" si="35"/>
        <v>0</v>
      </c>
      <c r="BG212" s="144">
        <f t="shared" si="36"/>
        <v>0</v>
      </c>
      <c r="BH212" s="144">
        <f t="shared" si="37"/>
        <v>0</v>
      </c>
      <c r="BI212" s="144">
        <f t="shared" si="38"/>
        <v>0</v>
      </c>
      <c r="BJ212" s="2" t="s">
        <v>86</v>
      </c>
      <c r="BK212" s="144">
        <f t="shared" si="39"/>
        <v>0</v>
      </c>
      <c r="BL212" s="2" t="s">
        <v>172</v>
      </c>
      <c r="BM212" s="143" t="s">
        <v>1333</v>
      </c>
    </row>
    <row r="213" spans="2:65" s="16" customFormat="1" ht="33" customHeight="1">
      <c r="B213" s="17"/>
      <c r="C213" s="132" t="s">
        <v>860</v>
      </c>
      <c r="D213" s="132" t="s">
        <v>167</v>
      </c>
      <c r="E213" s="133" t="s">
        <v>2961</v>
      </c>
      <c r="F213" s="134" t="s">
        <v>2962</v>
      </c>
      <c r="G213" s="135" t="s">
        <v>452</v>
      </c>
      <c r="H213" s="136">
        <v>2</v>
      </c>
      <c r="I213" s="137"/>
      <c r="J213" s="138">
        <f t="shared" si="30"/>
        <v>0</v>
      </c>
      <c r="K213" s="134" t="s">
        <v>1</v>
      </c>
      <c r="L213" s="17"/>
      <c r="M213" s="139" t="s">
        <v>1</v>
      </c>
      <c r="N213" s="140" t="s">
        <v>43</v>
      </c>
      <c r="P213" s="141">
        <f t="shared" si="31"/>
        <v>0</v>
      </c>
      <c r="Q213" s="141">
        <v>0</v>
      </c>
      <c r="R213" s="141">
        <f t="shared" si="32"/>
        <v>0</v>
      </c>
      <c r="S213" s="141">
        <v>0</v>
      </c>
      <c r="T213" s="142">
        <f t="shared" si="33"/>
        <v>0</v>
      </c>
      <c r="AR213" s="143" t="s">
        <v>172</v>
      </c>
      <c r="AT213" s="143" t="s">
        <v>167</v>
      </c>
      <c r="AU213" s="143" t="s">
        <v>86</v>
      </c>
      <c r="AY213" s="2" t="s">
        <v>165</v>
      </c>
      <c r="BE213" s="144">
        <f t="shared" si="34"/>
        <v>0</v>
      </c>
      <c r="BF213" s="144">
        <f t="shared" si="35"/>
        <v>0</v>
      </c>
      <c r="BG213" s="144">
        <f t="shared" si="36"/>
        <v>0</v>
      </c>
      <c r="BH213" s="144">
        <f t="shared" si="37"/>
        <v>0</v>
      </c>
      <c r="BI213" s="144">
        <f t="shared" si="38"/>
        <v>0</v>
      </c>
      <c r="BJ213" s="2" t="s">
        <v>86</v>
      </c>
      <c r="BK213" s="144">
        <f t="shared" si="39"/>
        <v>0</v>
      </c>
      <c r="BL213" s="2" t="s">
        <v>172</v>
      </c>
      <c r="BM213" s="143" t="s">
        <v>1342</v>
      </c>
    </row>
    <row r="214" spans="2:65" s="16" customFormat="1" ht="37.9" customHeight="1">
      <c r="B214" s="17"/>
      <c r="C214" s="132" t="s">
        <v>867</v>
      </c>
      <c r="D214" s="132" t="s">
        <v>167</v>
      </c>
      <c r="E214" s="133" t="s">
        <v>2963</v>
      </c>
      <c r="F214" s="134" t="s">
        <v>2964</v>
      </c>
      <c r="G214" s="135" t="s">
        <v>452</v>
      </c>
      <c r="H214" s="136">
        <v>2</v>
      </c>
      <c r="I214" s="137"/>
      <c r="J214" s="138">
        <f t="shared" si="30"/>
        <v>0</v>
      </c>
      <c r="K214" s="134" t="s">
        <v>1</v>
      </c>
      <c r="L214" s="17"/>
      <c r="M214" s="139" t="s">
        <v>1</v>
      </c>
      <c r="N214" s="140" t="s">
        <v>43</v>
      </c>
      <c r="P214" s="141">
        <f t="shared" si="31"/>
        <v>0</v>
      </c>
      <c r="Q214" s="141">
        <v>0</v>
      </c>
      <c r="R214" s="141">
        <f t="shared" si="32"/>
        <v>0</v>
      </c>
      <c r="S214" s="141">
        <v>0</v>
      </c>
      <c r="T214" s="142">
        <f t="shared" si="33"/>
        <v>0</v>
      </c>
      <c r="AR214" s="143" t="s">
        <v>172</v>
      </c>
      <c r="AT214" s="143" t="s">
        <v>167</v>
      </c>
      <c r="AU214" s="143" t="s">
        <v>86</v>
      </c>
      <c r="AY214" s="2" t="s">
        <v>165</v>
      </c>
      <c r="BE214" s="144">
        <f t="shared" si="34"/>
        <v>0</v>
      </c>
      <c r="BF214" s="144">
        <f t="shared" si="35"/>
        <v>0</v>
      </c>
      <c r="BG214" s="144">
        <f t="shared" si="36"/>
        <v>0</v>
      </c>
      <c r="BH214" s="144">
        <f t="shared" si="37"/>
        <v>0</v>
      </c>
      <c r="BI214" s="144">
        <f t="shared" si="38"/>
        <v>0</v>
      </c>
      <c r="BJ214" s="2" t="s">
        <v>86</v>
      </c>
      <c r="BK214" s="144">
        <f t="shared" si="39"/>
        <v>0</v>
      </c>
      <c r="BL214" s="2" t="s">
        <v>172</v>
      </c>
      <c r="BM214" s="143" t="s">
        <v>1350</v>
      </c>
    </row>
    <row r="215" spans="2:65" s="119" customFormat="1" ht="25.9" customHeight="1">
      <c r="B215" s="120"/>
      <c r="D215" s="121" t="s">
        <v>77</v>
      </c>
      <c r="E215" s="122" t="s">
        <v>2965</v>
      </c>
      <c r="F215" s="122" t="s">
        <v>2966</v>
      </c>
      <c r="I215" s="123"/>
      <c r="J215" s="124">
        <f>BK215</f>
        <v>0</v>
      </c>
      <c r="L215" s="120"/>
      <c r="M215" s="125"/>
      <c r="P215" s="126">
        <f>SUM(P216:P221)</f>
        <v>0</v>
      </c>
      <c r="R215" s="126">
        <f>SUM(R216:R221)</f>
        <v>0</v>
      </c>
      <c r="T215" s="127">
        <f>SUM(T216:T221)</f>
        <v>0</v>
      </c>
      <c r="AR215" s="121" t="s">
        <v>86</v>
      </c>
      <c r="AT215" s="128" t="s">
        <v>77</v>
      </c>
      <c r="AU215" s="128" t="s">
        <v>78</v>
      </c>
      <c r="AY215" s="121" t="s">
        <v>165</v>
      </c>
      <c r="BK215" s="129">
        <f>SUM(BK216:BK221)</f>
        <v>0</v>
      </c>
    </row>
    <row r="216" spans="2:65" s="16" customFormat="1" ht="37.9" customHeight="1">
      <c r="B216" s="17"/>
      <c r="C216" s="132" t="s">
        <v>874</v>
      </c>
      <c r="D216" s="132" t="s">
        <v>167</v>
      </c>
      <c r="E216" s="133" t="s">
        <v>2967</v>
      </c>
      <c r="F216" s="134" t="s">
        <v>2968</v>
      </c>
      <c r="G216" s="135" t="s">
        <v>452</v>
      </c>
      <c r="H216" s="136">
        <v>4</v>
      </c>
      <c r="I216" s="137"/>
      <c r="J216" s="138">
        <f t="shared" ref="J216:J221" si="40">ROUND(I216*H216,2)</f>
        <v>0</v>
      </c>
      <c r="K216" s="134" t="s">
        <v>1</v>
      </c>
      <c r="L216" s="17"/>
      <c r="M216" s="139" t="s">
        <v>1</v>
      </c>
      <c r="N216" s="140" t="s">
        <v>43</v>
      </c>
      <c r="P216" s="141">
        <f t="shared" ref="P216:P221" si="41">O216*H216</f>
        <v>0</v>
      </c>
      <c r="Q216" s="141">
        <v>0</v>
      </c>
      <c r="R216" s="141">
        <f t="shared" ref="R216:R221" si="42">Q216*H216</f>
        <v>0</v>
      </c>
      <c r="S216" s="141">
        <v>0</v>
      </c>
      <c r="T216" s="142">
        <f t="shared" ref="T216:T221" si="43">S216*H216</f>
        <v>0</v>
      </c>
      <c r="AR216" s="143" t="s">
        <v>172</v>
      </c>
      <c r="AT216" s="143" t="s">
        <v>167</v>
      </c>
      <c r="AU216" s="143" t="s">
        <v>86</v>
      </c>
      <c r="AY216" s="2" t="s">
        <v>165</v>
      </c>
      <c r="BE216" s="144">
        <f t="shared" ref="BE216:BE221" si="44">IF(N216="základní",J216,0)</f>
        <v>0</v>
      </c>
      <c r="BF216" s="144">
        <f t="shared" ref="BF216:BF221" si="45">IF(N216="snížená",J216,0)</f>
        <v>0</v>
      </c>
      <c r="BG216" s="144">
        <f t="shared" ref="BG216:BG221" si="46">IF(N216="zákl. přenesená",J216,0)</f>
        <v>0</v>
      </c>
      <c r="BH216" s="144">
        <f t="shared" ref="BH216:BH221" si="47">IF(N216="sníž. přenesená",J216,0)</f>
        <v>0</v>
      </c>
      <c r="BI216" s="144">
        <f t="shared" ref="BI216:BI221" si="48">IF(N216="nulová",J216,0)</f>
        <v>0</v>
      </c>
      <c r="BJ216" s="2" t="s">
        <v>86</v>
      </c>
      <c r="BK216" s="144">
        <f t="shared" ref="BK216:BK221" si="49">ROUND(I216*H216,2)</f>
        <v>0</v>
      </c>
      <c r="BL216" s="2" t="s">
        <v>172</v>
      </c>
      <c r="BM216" s="143" t="s">
        <v>1364</v>
      </c>
    </row>
    <row r="217" spans="2:65" s="16" customFormat="1" ht="55.5" customHeight="1">
      <c r="B217" s="17"/>
      <c r="C217" s="132" t="s">
        <v>881</v>
      </c>
      <c r="D217" s="132" t="s">
        <v>167</v>
      </c>
      <c r="E217" s="133" t="s">
        <v>2969</v>
      </c>
      <c r="F217" s="134" t="s">
        <v>2958</v>
      </c>
      <c r="G217" s="135" t="s">
        <v>452</v>
      </c>
      <c r="H217" s="136">
        <v>4</v>
      </c>
      <c r="I217" s="137"/>
      <c r="J217" s="138">
        <f t="shared" si="40"/>
        <v>0</v>
      </c>
      <c r="K217" s="134" t="s">
        <v>1</v>
      </c>
      <c r="L217" s="17"/>
      <c r="M217" s="139" t="s">
        <v>1</v>
      </c>
      <c r="N217" s="140" t="s">
        <v>43</v>
      </c>
      <c r="P217" s="141">
        <f t="shared" si="41"/>
        <v>0</v>
      </c>
      <c r="Q217" s="141">
        <v>0</v>
      </c>
      <c r="R217" s="141">
        <f t="shared" si="42"/>
        <v>0</v>
      </c>
      <c r="S217" s="141">
        <v>0</v>
      </c>
      <c r="T217" s="142">
        <f t="shared" si="43"/>
        <v>0</v>
      </c>
      <c r="AR217" s="143" t="s">
        <v>172</v>
      </c>
      <c r="AT217" s="143" t="s">
        <v>167</v>
      </c>
      <c r="AU217" s="143" t="s">
        <v>86</v>
      </c>
      <c r="AY217" s="2" t="s">
        <v>165</v>
      </c>
      <c r="BE217" s="144">
        <f t="shared" si="44"/>
        <v>0</v>
      </c>
      <c r="BF217" s="144">
        <f t="shared" si="45"/>
        <v>0</v>
      </c>
      <c r="BG217" s="144">
        <f t="shared" si="46"/>
        <v>0</v>
      </c>
      <c r="BH217" s="144">
        <f t="shared" si="47"/>
        <v>0</v>
      </c>
      <c r="BI217" s="144">
        <f t="shared" si="48"/>
        <v>0</v>
      </c>
      <c r="BJ217" s="2" t="s">
        <v>86</v>
      </c>
      <c r="BK217" s="144">
        <f t="shared" si="49"/>
        <v>0</v>
      </c>
      <c r="BL217" s="2" t="s">
        <v>172</v>
      </c>
      <c r="BM217" s="143" t="s">
        <v>1377</v>
      </c>
    </row>
    <row r="218" spans="2:65" s="16" customFormat="1" ht="37.9" customHeight="1">
      <c r="B218" s="17"/>
      <c r="C218" s="132" t="s">
        <v>888</v>
      </c>
      <c r="D218" s="132" t="s">
        <v>167</v>
      </c>
      <c r="E218" s="133" t="s">
        <v>2970</v>
      </c>
      <c r="F218" s="134" t="s">
        <v>2971</v>
      </c>
      <c r="G218" s="135" t="s">
        <v>452</v>
      </c>
      <c r="H218" s="136">
        <v>4</v>
      </c>
      <c r="I218" s="137"/>
      <c r="J218" s="138">
        <f t="shared" si="40"/>
        <v>0</v>
      </c>
      <c r="K218" s="134" t="s">
        <v>1</v>
      </c>
      <c r="L218" s="17"/>
      <c r="M218" s="139" t="s">
        <v>1</v>
      </c>
      <c r="N218" s="140" t="s">
        <v>43</v>
      </c>
      <c r="P218" s="141">
        <f t="shared" si="41"/>
        <v>0</v>
      </c>
      <c r="Q218" s="141">
        <v>0</v>
      </c>
      <c r="R218" s="141">
        <f t="shared" si="42"/>
        <v>0</v>
      </c>
      <c r="S218" s="141">
        <v>0</v>
      </c>
      <c r="T218" s="142">
        <f t="shared" si="43"/>
        <v>0</v>
      </c>
      <c r="AR218" s="143" t="s">
        <v>172</v>
      </c>
      <c r="AT218" s="143" t="s">
        <v>167</v>
      </c>
      <c r="AU218" s="143" t="s">
        <v>86</v>
      </c>
      <c r="AY218" s="2" t="s">
        <v>165</v>
      </c>
      <c r="BE218" s="144">
        <f t="shared" si="44"/>
        <v>0</v>
      </c>
      <c r="BF218" s="144">
        <f t="shared" si="45"/>
        <v>0</v>
      </c>
      <c r="BG218" s="144">
        <f t="shared" si="46"/>
        <v>0</v>
      </c>
      <c r="BH218" s="144">
        <f t="shared" si="47"/>
        <v>0</v>
      </c>
      <c r="BI218" s="144">
        <f t="shared" si="48"/>
        <v>0</v>
      </c>
      <c r="BJ218" s="2" t="s">
        <v>86</v>
      </c>
      <c r="BK218" s="144">
        <f t="shared" si="49"/>
        <v>0</v>
      </c>
      <c r="BL218" s="2" t="s">
        <v>172</v>
      </c>
      <c r="BM218" s="143" t="s">
        <v>1389</v>
      </c>
    </row>
    <row r="219" spans="2:65" s="16" customFormat="1" ht="33" customHeight="1">
      <c r="B219" s="17"/>
      <c r="C219" s="132" t="s">
        <v>895</v>
      </c>
      <c r="D219" s="132" t="s">
        <v>167</v>
      </c>
      <c r="E219" s="133" t="s">
        <v>2972</v>
      </c>
      <c r="F219" s="134" t="s">
        <v>2962</v>
      </c>
      <c r="G219" s="135" t="s">
        <v>452</v>
      </c>
      <c r="H219" s="136">
        <v>4</v>
      </c>
      <c r="I219" s="137"/>
      <c r="J219" s="138">
        <f t="shared" si="40"/>
        <v>0</v>
      </c>
      <c r="K219" s="134" t="s">
        <v>1</v>
      </c>
      <c r="L219" s="17"/>
      <c r="M219" s="139" t="s">
        <v>1</v>
      </c>
      <c r="N219" s="140" t="s">
        <v>43</v>
      </c>
      <c r="P219" s="141">
        <f t="shared" si="41"/>
        <v>0</v>
      </c>
      <c r="Q219" s="141">
        <v>0</v>
      </c>
      <c r="R219" s="141">
        <f t="shared" si="42"/>
        <v>0</v>
      </c>
      <c r="S219" s="141">
        <v>0</v>
      </c>
      <c r="T219" s="142">
        <f t="shared" si="43"/>
        <v>0</v>
      </c>
      <c r="AR219" s="143" t="s">
        <v>172</v>
      </c>
      <c r="AT219" s="143" t="s">
        <v>167</v>
      </c>
      <c r="AU219" s="143" t="s">
        <v>86</v>
      </c>
      <c r="AY219" s="2" t="s">
        <v>165</v>
      </c>
      <c r="BE219" s="144">
        <f t="shared" si="44"/>
        <v>0</v>
      </c>
      <c r="BF219" s="144">
        <f t="shared" si="45"/>
        <v>0</v>
      </c>
      <c r="BG219" s="144">
        <f t="shared" si="46"/>
        <v>0</v>
      </c>
      <c r="BH219" s="144">
        <f t="shared" si="47"/>
        <v>0</v>
      </c>
      <c r="BI219" s="144">
        <f t="shared" si="48"/>
        <v>0</v>
      </c>
      <c r="BJ219" s="2" t="s">
        <v>86</v>
      </c>
      <c r="BK219" s="144">
        <f t="shared" si="49"/>
        <v>0</v>
      </c>
      <c r="BL219" s="2" t="s">
        <v>172</v>
      </c>
      <c r="BM219" s="143" t="s">
        <v>1404</v>
      </c>
    </row>
    <row r="220" spans="2:65" s="16" customFormat="1" ht="37.9" customHeight="1">
      <c r="B220" s="17"/>
      <c r="C220" s="132" t="s">
        <v>902</v>
      </c>
      <c r="D220" s="132" t="s">
        <v>167</v>
      </c>
      <c r="E220" s="133" t="s">
        <v>2973</v>
      </c>
      <c r="F220" s="134" t="s">
        <v>2974</v>
      </c>
      <c r="G220" s="135" t="s">
        <v>452</v>
      </c>
      <c r="H220" s="136">
        <v>4</v>
      </c>
      <c r="I220" s="137"/>
      <c r="J220" s="138">
        <f t="shared" si="40"/>
        <v>0</v>
      </c>
      <c r="K220" s="134" t="s">
        <v>1</v>
      </c>
      <c r="L220" s="17"/>
      <c r="M220" s="139" t="s">
        <v>1</v>
      </c>
      <c r="N220" s="140" t="s">
        <v>43</v>
      </c>
      <c r="P220" s="141">
        <f t="shared" si="41"/>
        <v>0</v>
      </c>
      <c r="Q220" s="141">
        <v>0</v>
      </c>
      <c r="R220" s="141">
        <f t="shared" si="42"/>
        <v>0</v>
      </c>
      <c r="S220" s="141">
        <v>0</v>
      </c>
      <c r="T220" s="142">
        <f t="shared" si="43"/>
        <v>0</v>
      </c>
      <c r="AR220" s="143" t="s">
        <v>172</v>
      </c>
      <c r="AT220" s="143" t="s">
        <v>167</v>
      </c>
      <c r="AU220" s="143" t="s">
        <v>86</v>
      </c>
      <c r="AY220" s="2" t="s">
        <v>165</v>
      </c>
      <c r="BE220" s="144">
        <f t="shared" si="44"/>
        <v>0</v>
      </c>
      <c r="BF220" s="144">
        <f t="shared" si="45"/>
        <v>0</v>
      </c>
      <c r="BG220" s="144">
        <f t="shared" si="46"/>
        <v>0</v>
      </c>
      <c r="BH220" s="144">
        <f t="shared" si="47"/>
        <v>0</v>
      </c>
      <c r="BI220" s="144">
        <f t="shared" si="48"/>
        <v>0</v>
      </c>
      <c r="BJ220" s="2" t="s">
        <v>86</v>
      </c>
      <c r="BK220" s="144">
        <f t="shared" si="49"/>
        <v>0</v>
      </c>
      <c r="BL220" s="2" t="s">
        <v>172</v>
      </c>
      <c r="BM220" s="143" t="s">
        <v>1414</v>
      </c>
    </row>
    <row r="221" spans="2:65" s="16" customFormat="1" ht="24.2" customHeight="1">
      <c r="B221" s="17"/>
      <c r="C221" s="132" t="s">
        <v>909</v>
      </c>
      <c r="D221" s="132" t="s">
        <v>167</v>
      </c>
      <c r="E221" s="133" t="s">
        <v>2975</v>
      </c>
      <c r="F221" s="134" t="s">
        <v>2976</v>
      </c>
      <c r="G221" s="135" t="s">
        <v>452</v>
      </c>
      <c r="H221" s="136">
        <v>2</v>
      </c>
      <c r="I221" s="137"/>
      <c r="J221" s="138">
        <f t="shared" si="40"/>
        <v>0</v>
      </c>
      <c r="K221" s="134" t="s">
        <v>1</v>
      </c>
      <c r="L221" s="17"/>
      <c r="M221" s="139" t="s">
        <v>1</v>
      </c>
      <c r="N221" s="140" t="s">
        <v>43</v>
      </c>
      <c r="P221" s="141">
        <f t="shared" si="41"/>
        <v>0</v>
      </c>
      <c r="Q221" s="141">
        <v>0</v>
      </c>
      <c r="R221" s="141">
        <f t="shared" si="42"/>
        <v>0</v>
      </c>
      <c r="S221" s="141">
        <v>0</v>
      </c>
      <c r="T221" s="142">
        <f t="shared" si="43"/>
        <v>0</v>
      </c>
      <c r="AR221" s="143" t="s">
        <v>172</v>
      </c>
      <c r="AT221" s="143" t="s">
        <v>167</v>
      </c>
      <c r="AU221" s="143" t="s">
        <v>86</v>
      </c>
      <c r="AY221" s="2" t="s">
        <v>165</v>
      </c>
      <c r="BE221" s="144">
        <f t="shared" si="44"/>
        <v>0</v>
      </c>
      <c r="BF221" s="144">
        <f t="shared" si="45"/>
        <v>0</v>
      </c>
      <c r="BG221" s="144">
        <f t="shared" si="46"/>
        <v>0</v>
      </c>
      <c r="BH221" s="144">
        <f t="shared" si="47"/>
        <v>0</v>
      </c>
      <c r="BI221" s="144">
        <f t="shared" si="48"/>
        <v>0</v>
      </c>
      <c r="BJ221" s="2" t="s">
        <v>86</v>
      </c>
      <c r="BK221" s="144">
        <f t="shared" si="49"/>
        <v>0</v>
      </c>
      <c r="BL221" s="2" t="s">
        <v>172</v>
      </c>
      <c r="BM221" s="143" t="s">
        <v>1428</v>
      </c>
    </row>
    <row r="222" spans="2:65" s="119" customFormat="1" ht="25.9" customHeight="1">
      <c r="B222" s="120"/>
      <c r="D222" s="121" t="s">
        <v>77</v>
      </c>
      <c r="E222" s="122" t="s">
        <v>2977</v>
      </c>
      <c r="F222" s="122" t="s">
        <v>2978</v>
      </c>
      <c r="I222" s="123"/>
      <c r="J222" s="124">
        <f>BK222</f>
        <v>0</v>
      </c>
      <c r="L222" s="120"/>
      <c r="M222" s="125"/>
      <c r="P222" s="126">
        <f>SUM(P223:P250)</f>
        <v>0</v>
      </c>
      <c r="R222" s="126">
        <f>SUM(R223:R250)</f>
        <v>0</v>
      </c>
      <c r="T222" s="127">
        <f>SUM(T223:T250)</f>
        <v>0</v>
      </c>
      <c r="AR222" s="121" t="s">
        <v>86</v>
      </c>
      <c r="AT222" s="128" t="s">
        <v>77</v>
      </c>
      <c r="AU222" s="128" t="s">
        <v>78</v>
      </c>
      <c r="AY222" s="121" t="s">
        <v>165</v>
      </c>
      <c r="BK222" s="129">
        <f>SUM(BK223:BK250)</f>
        <v>0</v>
      </c>
    </row>
    <row r="223" spans="2:65" s="16" customFormat="1" ht="24.2" customHeight="1">
      <c r="B223" s="17"/>
      <c r="C223" s="132" t="s">
        <v>914</v>
      </c>
      <c r="D223" s="132" t="s">
        <v>167</v>
      </c>
      <c r="E223" s="133" t="s">
        <v>2979</v>
      </c>
      <c r="F223" s="134" t="s">
        <v>2980</v>
      </c>
      <c r="G223" s="135" t="s">
        <v>452</v>
      </c>
      <c r="H223" s="136">
        <v>2</v>
      </c>
      <c r="I223" s="137"/>
      <c r="J223" s="138">
        <f t="shared" ref="J223:J250" si="50">ROUND(I223*H223,2)</f>
        <v>0</v>
      </c>
      <c r="K223" s="134" t="s">
        <v>1</v>
      </c>
      <c r="L223" s="17"/>
      <c r="M223" s="139" t="s">
        <v>1</v>
      </c>
      <c r="N223" s="140" t="s">
        <v>43</v>
      </c>
      <c r="P223" s="141">
        <f t="shared" ref="P223:P250" si="51">O223*H223</f>
        <v>0</v>
      </c>
      <c r="Q223" s="141">
        <v>0</v>
      </c>
      <c r="R223" s="141">
        <f t="shared" ref="R223:R250" si="52">Q223*H223</f>
        <v>0</v>
      </c>
      <c r="S223" s="141">
        <v>0</v>
      </c>
      <c r="T223" s="142">
        <f t="shared" ref="T223:T250" si="53">S223*H223</f>
        <v>0</v>
      </c>
      <c r="AR223" s="143" t="s">
        <v>172</v>
      </c>
      <c r="AT223" s="143" t="s">
        <v>167</v>
      </c>
      <c r="AU223" s="143" t="s">
        <v>86</v>
      </c>
      <c r="AY223" s="2" t="s">
        <v>165</v>
      </c>
      <c r="BE223" s="144">
        <f t="shared" ref="BE223:BE250" si="54">IF(N223="základní",J223,0)</f>
        <v>0</v>
      </c>
      <c r="BF223" s="144">
        <f t="shared" ref="BF223:BF250" si="55">IF(N223="snížená",J223,0)</f>
        <v>0</v>
      </c>
      <c r="BG223" s="144">
        <f t="shared" ref="BG223:BG250" si="56">IF(N223="zákl. přenesená",J223,0)</f>
        <v>0</v>
      </c>
      <c r="BH223" s="144">
        <f t="shared" ref="BH223:BH250" si="57">IF(N223="sníž. přenesená",J223,0)</f>
        <v>0</v>
      </c>
      <c r="BI223" s="144">
        <f t="shared" ref="BI223:BI250" si="58">IF(N223="nulová",J223,0)</f>
        <v>0</v>
      </c>
      <c r="BJ223" s="2" t="s">
        <v>86</v>
      </c>
      <c r="BK223" s="144">
        <f t="shared" ref="BK223:BK250" si="59">ROUND(I223*H223,2)</f>
        <v>0</v>
      </c>
      <c r="BL223" s="2" t="s">
        <v>172</v>
      </c>
      <c r="BM223" s="143" t="s">
        <v>1443</v>
      </c>
    </row>
    <row r="224" spans="2:65" s="16" customFormat="1" ht="24.2" customHeight="1">
      <c r="B224" s="17"/>
      <c r="C224" s="132" t="s">
        <v>919</v>
      </c>
      <c r="D224" s="132" t="s">
        <v>167</v>
      </c>
      <c r="E224" s="133" t="s">
        <v>2981</v>
      </c>
      <c r="F224" s="134" t="s">
        <v>2982</v>
      </c>
      <c r="G224" s="135" t="s">
        <v>452</v>
      </c>
      <c r="H224" s="136">
        <v>2</v>
      </c>
      <c r="I224" s="137"/>
      <c r="J224" s="138">
        <f t="shared" si="50"/>
        <v>0</v>
      </c>
      <c r="K224" s="134" t="s">
        <v>1</v>
      </c>
      <c r="L224" s="17"/>
      <c r="M224" s="139" t="s">
        <v>1</v>
      </c>
      <c r="N224" s="140" t="s">
        <v>43</v>
      </c>
      <c r="P224" s="141">
        <f t="shared" si="51"/>
        <v>0</v>
      </c>
      <c r="Q224" s="141">
        <v>0</v>
      </c>
      <c r="R224" s="141">
        <f t="shared" si="52"/>
        <v>0</v>
      </c>
      <c r="S224" s="141">
        <v>0</v>
      </c>
      <c r="T224" s="142">
        <f t="shared" si="53"/>
        <v>0</v>
      </c>
      <c r="AR224" s="143" t="s">
        <v>172</v>
      </c>
      <c r="AT224" s="143" t="s">
        <v>167</v>
      </c>
      <c r="AU224" s="143" t="s">
        <v>86</v>
      </c>
      <c r="AY224" s="2" t="s">
        <v>165</v>
      </c>
      <c r="BE224" s="144">
        <f t="shared" si="54"/>
        <v>0</v>
      </c>
      <c r="BF224" s="144">
        <f t="shared" si="55"/>
        <v>0</v>
      </c>
      <c r="BG224" s="144">
        <f t="shared" si="56"/>
        <v>0</v>
      </c>
      <c r="BH224" s="144">
        <f t="shared" si="57"/>
        <v>0</v>
      </c>
      <c r="BI224" s="144">
        <f t="shared" si="58"/>
        <v>0</v>
      </c>
      <c r="BJ224" s="2" t="s">
        <v>86</v>
      </c>
      <c r="BK224" s="144">
        <f t="shared" si="59"/>
        <v>0</v>
      </c>
      <c r="BL224" s="2" t="s">
        <v>172</v>
      </c>
      <c r="BM224" s="143" t="s">
        <v>1457</v>
      </c>
    </row>
    <row r="225" spans="2:65" s="16" customFormat="1" ht="33" customHeight="1">
      <c r="B225" s="17"/>
      <c r="C225" s="132" t="s">
        <v>927</v>
      </c>
      <c r="D225" s="132" t="s">
        <v>167</v>
      </c>
      <c r="E225" s="133" t="s">
        <v>2983</v>
      </c>
      <c r="F225" s="134" t="s">
        <v>2984</v>
      </c>
      <c r="G225" s="135" t="s">
        <v>452</v>
      </c>
      <c r="H225" s="136">
        <v>2</v>
      </c>
      <c r="I225" s="137"/>
      <c r="J225" s="138">
        <f t="shared" si="50"/>
        <v>0</v>
      </c>
      <c r="K225" s="134" t="s">
        <v>1</v>
      </c>
      <c r="L225" s="17"/>
      <c r="M225" s="139" t="s">
        <v>1</v>
      </c>
      <c r="N225" s="140" t="s">
        <v>43</v>
      </c>
      <c r="P225" s="141">
        <f t="shared" si="51"/>
        <v>0</v>
      </c>
      <c r="Q225" s="141">
        <v>0</v>
      </c>
      <c r="R225" s="141">
        <f t="shared" si="52"/>
        <v>0</v>
      </c>
      <c r="S225" s="141">
        <v>0</v>
      </c>
      <c r="T225" s="142">
        <f t="shared" si="53"/>
        <v>0</v>
      </c>
      <c r="AR225" s="143" t="s">
        <v>172</v>
      </c>
      <c r="AT225" s="143" t="s">
        <v>167</v>
      </c>
      <c r="AU225" s="143" t="s">
        <v>86</v>
      </c>
      <c r="AY225" s="2" t="s">
        <v>165</v>
      </c>
      <c r="BE225" s="144">
        <f t="shared" si="54"/>
        <v>0</v>
      </c>
      <c r="BF225" s="144">
        <f t="shared" si="55"/>
        <v>0</v>
      </c>
      <c r="BG225" s="144">
        <f t="shared" si="56"/>
        <v>0</v>
      </c>
      <c r="BH225" s="144">
        <f t="shared" si="57"/>
        <v>0</v>
      </c>
      <c r="BI225" s="144">
        <f t="shared" si="58"/>
        <v>0</v>
      </c>
      <c r="BJ225" s="2" t="s">
        <v>86</v>
      </c>
      <c r="BK225" s="144">
        <f t="shared" si="59"/>
        <v>0</v>
      </c>
      <c r="BL225" s="2" t="s">
        <v>172</v>
      </c>
      <c r="BM225" s="143" t="s">
        <v>2985</v>
      </c>
    </row>
    <row r="226" spans="2:65" s="16" customFormat="1" ht="37.9" customHeight="1">
      <c r="B226" s="17"/>
      <c r="C226" s="132" t="s">
        <v>932</v>
      </c>
      <c r="D226" s="132" t="s">
        <v>167</v>
      </c>
      <c r="E226" s="133" t="s">
        <v>2986</v>
      </c>
      <c r="F226" s="134" t="s">
        <v>2987</v>
      </c>
      <c r="G226" s="135" t="s">
        <v>452</v>
      </c>
      <c r="H226" s="136">
        <v>2</v>
      </c>
      <c r="I226" s="137"/>
      <c r="J226" s="138">
        <f t="shared" si="50"/>
        <v>0</v>
      </c>
      <c r="K226" s="134" t="s">
        <v>1</v>
      </c>
      <c r="L226" s="17"/>
      <c r="M226" s="139" t="s">
        <v>1</v>
      </c>
      <c r="N226" s="140" t="s">
        <v>43</v>
      </c>
      <c r="P226" s="141">
        <f t="shared" si="51"/>
        <v>0</v>
      </c>
      <c r="Q226" s="141">
        <v>0</v>
      </c>
      <c r="R226" s="141">
        <f t="shared" si="52"/>
        <v>0</v>
      </c>
      <c r="S226" s="141">
        <v>0</v>
      </c>
      <c r="T226" s="142">
        <f t="shared" si="53"/>
        <v>0</v>
      </c>
      <c r="AR226" s="143" t="s">
        <v>172</v>
      </c>
      <c r="AT226" s="143" t="s">
        <v>167</v>
      </c>
      <c r="AU226" s="143" t="s">
        <v>86</v>
      </c>
      <c r="AY226" s="2" t="s">
        <v>165</v>
      </c>
      <c r="BE226" s="144">
        <f t="shared" si="54"/>
        <v>0</v>
      </c>
      <c r="BF226" s="144">
        <f t="shared" si="55"/>
        <v>0</v>
      </c>
      <c r="BG226" s="144">
        <f t="shared" si="56"/>
        <v>0</v>
      </c>
      <c r="BH226" s="144">
        <f t="shared" si="57"/>
        <v>0</v>
      </c>
      <c r="BI226" s="144">
        <f t="shared" si="58"/>
        <v>0</v>
      </c>
      <c r="BJ226" s="2" t="s">
        <v>86</v>
      </c>
      <c r="BK226" s="144">
        <f t="shared" si="59"/>
        <v>0</v>
      </c>
      <c r="BL226" s="2" t="s">
        <v>172</v>
      </c>
      <c r="BM226" s="143" t="s">
        <v>2988</v>
      </c>
    </row>
    <row r="227" spans="2:65" s="16" customFormat="1" ht="37.9" customHeight="1">
      <c r="B227" s="17"/>
      <c r="C227" s="132" t="s">
        <v>941</v>
      </c>
      <c r="D227" s="132" t="s">
        <v>167</v>
      </c>
      <c r="E227" s="133" t="s">
        <v>2989</v>
      </c>
      <c r="F227" s="134" t="s">
        <v>2990</v>
      </c>
      <c r="G227" s="135" t="s">
        <v>452</v>
      </c>
      <c r="H227" s="136">
        <v>2</v>
      </c>
      <c r="I227" s="137"/>
      <c r="J227" s="138">
        <f t="shared" si="50"/>
        <v>0</v>
      </c>
      <c r="K227" s="134" t="s">
        <v>1</v>
      </c>
      <c r="L227" s="17"/>
      <c r="M227" s="139" t="s">
        <v>1</v>
      </c>
      <c r="N227" s="140" t="s">
        <v>43</v>
      </c>
      <c r="P227" s="141">
        <f t="shared" si="51"/>
        <v>0</v>
      </c>
      <c r="Q227" s="141">
        <v>0</v>
      </c>
      <c r="R227" s="141">
        <f t="shared" si="52"/>
        <v>0</v>
      </c>
      <c r="S227" s="141">
        <v>0</v>
      </c>
      <c r="T227" s="142">
        <f t="shared" si="53"/>
        <v>0</v>
      </c>
      <c r="AR227" s="143" t="s">
        <v>172</v>
      </c>
      <c r="AT227" s="143" t="s">
        <v>167</v>
      </c>
      <c r="AU227" s="143" t="s">
        <v>86</v>
      </c>
      <c r="AY227" s="2" t="s">
        <v>165</v>
      </c>
      <c r="BE227" s="144">
        <f t="shared" si="54"/>
        <v>0</v>
      </c>
      <c r="BF227" s="144">
        <f t="shared" si="55"/>
        <v>0</v>
      </c>
      <c r="BG227" s="144">
        <f t="shared" si="56"/>
        <v>0</v>
      </c>
      <c r="BH227" s="144">
        <f t="shared" si="57"/>
        <v>0</v>
      </c>
      <c r="BI227" s="144">
        <f t="shared" si="58"/>
        <v>0</v>
      </c>
      <c r="BJ227" s="2" t="s">
        <v>86</v>
      </c>
      <c r="BK227" s="144">
        <f t="shared" si="59"/>
        <v>0</v>
      </c>
      <c r="BL227" s="2" t="s">
        <v>172</v>
      </c>
      <c r="BM227" s="143" t="s">
        <v>2991</v>
      </c>
    </row>
    <row r="228" spans="2:65" s="16" customFormat="1" ht="37.9" customHeight="1">
      <c r="B228" s="17"/>
      <c r="C228" s="132" t="s">
        <v>950</v>
      </c>
      <c r="D228" s="132" t="s">
        <v>167</v>
      </c>
      <c r="E228" s="133" t="s">
        <v>2992</v>
      </c>
      <c r="F228" s="134" t="s">
        <v>2993</v>
      </c>
      <c r="G228" s="135" t="s">
        <v>452</v>
      </c>
      <c r="H228" s="136">
        <v>2</v>
      </c>
      <c r="I228" s="137"/>
      <c r="J228" s="138">
        <f t="shared" si="50"/>
        <v>0</v>
      </c>
      <c r="K228" s="134" t="s">
        <v>1</v>
      </c>
      <c r="L228" s="17"/>
      <c r="M228" s="139" t="s">
        <v>1</v>
      </c>
      <c r="N228" s="140" t="s">
        <v>43</v>
      </c>
      <c r="P228" s="141">
        <f t="shared" si="51"/>
        <v>0</v>
      </c>
      <c r="Q228" s="141">
        <v>0</v>
      </c>
      <c r="R228" s="141">
        <f t="shared" si="52"/>
        <v>0</v>
      </c>
      <c r="S228" s="141">
        <v>0</v>
      </c>
      <c r="T228" s="142">
        <f t="shared" si="53"/>
        <v>0</v>
      </c>
      <c r="AR228" s="143" t="s">
        <v>172</v>
      </c>
      <c r="AT228" s="143" t="s">
        <v>167</v>
      </c>
      <c r="AU228" s="143" t="s">
        <v>86</v>
      </c>
      <c r="AY228" s="2" t="s">
        <v>165</v>
      </c>
      <c r="BE228" s="144">
        <f t="shared" si="54"/>
        <v>0</v>
      </c>
      <c r="BF228" s="144">
        <f t="shared" si="55"/>
        <v>0</v>
      </c>
      <c r="BG228" s="144">
        <f t="shared" si="56"/>
        <v>0</v>
      </c>
      <c r="BH228" s="144">
        <f t="shared" si="57"/>
        <v>0</v>
      </c>
      <c r="BI228" s="144">
        <f t="shared" si="58"/>
        <v>0</v>
      </c>
      <c r="BJ228" s="2" t="s">
        <v>86</v>
      </c>
      <c r="BK228" s="144">
        <f t="shared" si="59"/>
        <v>0</v>
      </c>
      <c r="BL228" s="2" t="s">
        <v>172</v>
      </c>
      <c r="BM228" s="143" t="s">
        <v>2994</v>
      </c>
    </row>
    <row r="229" spans="2:65" s="16" customFormat="1" ht="76.349999999999994" customHeight="1">
      <c r="B229" s="17"/>
      <c r="C229" s="132" t="s">
        <v>956</v>
      </c>
      <c r="D229" s="132" t="s">
        <v>167</v>
      </c>
      <c r="E229" s="133" t="s">
        <v>2995</v>
      </c>
      <c r="F229" s="134" t="s">
        <v>2996</v>
      </c>
      <c r="G229" s="135" t="s">
        <v>452</v>
      </c>
      <c r="H229" s="136">
        <v>4</v>
      </c>
      <c r="I229" s="137"/>
      <c r="J229" s="138">
        <f t="shared" si="50"/>
        <v>0</v>
      </c>
      <c r="K229" s="134" t="s">
        <v>1</v>
      </c>
      <c r="L229" s="17"/>
      <c r="M229" s="139" t="s">
        <v>1</v>
      </c>
      <c r="N229" s="140" t="s">
        <v>43</v>
      </c>
      <c r="P229" s="141">
        <f t="shared" si="51"/>
        <v>0</v>
      </c>
      <c r="Q229" s="141">
        <v>0</v>
      </c>
      <c r="R229" s="141">
        <f t="shared" si="52"/>
        <v>0</v>
      </c>
      <c r="S229" s="141">
        <v>0</v>
      </c>
      <c r="T229" s="142">
        <f t="shared" si="53"/>
        <v>0</v>
      </c>
      <c r="AR229" s="143" t="s">
        <v>172</v>
      </c>
      <c r="AT229" s="143" t="s">
        <v>167</v>
      </c>
      <c r="AU229" s="143" t="s">
        <v>86</v>
      </c>
      <c r="AY229" s="2" t="s">
        <v>165</v>
      </c>
      <c r="BE229" s="144">
        <f t="shared" si="54"/>
        <v>0</v>
      </c>
      <c r="BF229" s="144">
        <f t="shared" si="55"/>
        <v>0</v>
      </c>
      <c r="BG229" s="144">
        <f t="shared" si="56"/>
        <v>0</v>
      </c>
      <c r="BH229" s="144">
        <f t="shared" si="57"/>
        <v>0</v>
      </c>
      <c r="BI229" s="144">
        <f t="shared" si="58"/>
        <v>0</v>
      </c>
      <c r="BJ229" s="2" t="s">
        <v>86</v>
      </c>
      <c r="BK229" s="144">
        <f t="shared" si="59"/>
        <v>0</v>
      </c>
      <c r="BL229" s="2" t="s">
        <v>172</v>
      </c>
      <c r="BM229" s="143" t="s">
        <v>2997</v>
      </c>
    </row>
    <row r="230" spans="2:65" s="16" customFormat="1" ht="37.9" customHeight="1">
      <c r="B230" s="17"/>
      <c r="C230" s="132" t="s">
        <v>962</v>
      </c>
      <c r="D230" s="132" t="s">
        <v>167</v>
      </c>
      <c r="E230" s="133" t="s">
        <v>2998</v>
      </c>
      <c r="F230" s="134" t="s">
        <v>2999</v>
      </c>
      <c r="G230" s="135" t="s">
        <v>452</v>
      </c>
      <c r="H230" s="136">
        <v>4</v>
      </c>
      <c r="I230" s="137"/>
      <c r="J230" s="138">
        <f t="shared" si="50"/>
        <v>0</v>
      </c>
      <c r="K230" s="134" t="s">
        <v>1</v>
      </c>
      <c r="L230" s="17"/>
      <c r="M230" s="139" t="s">
        <v>1</v>
      </c>
      <c r="N230" s="140" t="s">
        <v>43</v>
      </c>
      <c r="P230" s="141">
        <f t="shared" si="51"/>
        <v>0</v>
      </c>
      <c r="Q230" s="141">
        <v>0</v>
      </c>
      <c r="R230" s="141">
        <f t="shared" si="52"/>
        <v>0</v>
      </c>
      <c r="S230" s="141">
        <v>0</v>
      </c>
      <c r="T230" s="142">
        <f t="shared" si="53"/>
        <v>0</v>
      </c>
      <c r="AR230" s="143" t="s">
        <v>172</v>
      </c>
      <c r="AT230" s="143" t="s">
        <v>167</v>
      </c>
      <c r="AU230" s="143" t="s">
        <v>86</v>
      </c>
      <c r="AY230" s="2" t="s">
        <v>165</v>
      </c>
      <c r="BE230" s="144">
        <f t="shared" si="54"/>
        <v>0</v>
      </c>
      <c r="BF230" s="144">
        <f t="shared" si="55"/>
        <v>0</v>
      </c>
      <c r="BG230" s="144">
        <f t="shared" si="56"/>
        <v>0</v>
      </c>
      <c r="BH230" s="144">
        <f t="shared" si="57"/>
        <v>0</v>
      </c>
      <c r="BI230" s="144">
        <f t="shared" si="58"/>
        <v>0</v>
      </c>
      <c r="BJ230" s="2" t="s">
        <v>86</v>
      </c>
      <c r="BK230" s="144">
        <f t="shared" si="59"/>
        <v>0</v>
      </c>
      <c r="BL230" s="2" t="s">
        <v>172</v>
      </c>
      <c r="BM230" s="143" t="s">
        <v>3000</v>
      </c>
    </row>
    <row r="231" spans="2:65" s="16" customFormat="1" ht="37.9" customHeight="1">
      <c r="B231" s="17"/>
      <c r="C231" s="132" t="s">
        <v>969</v>
      </c>
      <c r="D231" s="132" t="s">
        <v>167</v>
      </c>
      <c r="E231" s="133" t="s">
        <v>3001</v>
      </c>
      <c r="F231" s="134" t="s">
        <v>3002</v>
      </c>
      <c r="G231" s="135" t="s">
        <v>452</v>
      </c>
      <c r="H231" s="136">
        <v>4</v>
      </c>
      <c r="I231" s="137"/>
      <c r="J231" s="138">
        <f t="shared" si="50"/>
        <v>0</v>
      </c>
      <c r="K231" s="134" t="s">
        <v>1</v>
      </c>
      <c r="L231" s="17"/>
      <c r="M231" s="139" t="s">
        <v>1</v>
      </c>
      <c r="N231" s="140" t="s">
        <v>43</v>
      </c>
      <c r="P231" s="141">
        <f t="shared" si="51"/>
        <v>0</v>
      </c>
      <c r="Q231" s="141">
        <v>0</v>
      </c>
      <c r="R231" s="141">
        <f t="shared" si="52"/>
        <v>0</v>
      </c>
      <c r="S231" s="141">
        <v>0</v>
      </c>
      <c r="T231" s="142">
        <f t="shared" si="53"/>
        <v>0</v>
      </c>
      <c r="AR231" s="143" t="s">
        <v>172</v>
      </c>
      <c r="AT231" s="143" t="s">
        <v>167</v>
      </c>
      <c r="AU231" s="143" t="s">
        <v>86</v>
      </c>
      <c r="AY231" s="2" t="s">
        <v>165</v>
      </c>
      <c r="BE231" s="144">
        <f t="shared" si="54"/>
        <v>0</v>
      </c>
      <c r="BF231" s="144">
        <f t="shared" si="55"/>
        <v>0</v>
      </c>
      <c r="BG231" s="144">
        <f t="shared" si="56"/>
        <v>0</v>
      </c>
      <c r="BH231" s="144">
        <f t="shared" si="57"/>
        <v>0</v>
      </c>
      <c r="BI231" s="144">
        <f t="shared" si="58"/>
        <v>0</v>
      </c>
      <c r="BJ231" s="2" t="s">
        <v>86</v>
      </c>
      <c r="BK231" s="144">
        <f t="shared" si="59"/>
        <v>0</v>
      </c>
      <c r="BL231" s="2" t="s">
        <v>172</v>
      </c>
      <c r="BM231" s="143" t="s">
        <v>3003</v>
      </c>
    </row>
    <row r="232" spans="2:65" s="16" customFormat="1" ht="76.349999999999994" customHeight="1">
      <c r="B232" s="17"/>
      <c r="C232" s="132" t="s">
        <v>976</v>
      </c>
      <c r="D232" s="132" t="s">
        <v>167</v>
      </c>
      <c r="E232" s="133" t="s">
        <v>3004</v>
      </c>
      <c r="F232" s="134" t="s">
        <v>3005</v>
      </c>
      <c r="G232" s="135" t="s">
        <v>452</v>
      </c>
      <c r="H232" s="136">
        <v>2</v>
      </c>
      <c r="I232" s="137"/>
      <c r="J232" s="138">
        <f t="shared" si="50"/>
        <v>0</v>
      </c>
      <c r="K232" s="134" t="s">
        <v>1</v>
      </c>
      <c r="L232" s="17"/>
      <c r="M232" s="139" t="s">
        <v>1</v>
      </c>
      <c r="N232" s="140" t="s">
        <v>43</v>
      </c>
      <c r="P232" s="141">
        <f t="shared" si="51"/>
        <v>0</v>
      </c>
      <c r="Q232" s="141">
        <v>0</v>
      </c>
      <c r="R232" s="141">
        <f t="shared" si="52"/>
        <v>0</v>
      </c>
      <c r="S232" s="141">
        <v>0</v>
      </c>
      <c r="T232" s="142">
        <f t="shared" si="53"/>
        <v>0</v>
      </c>
      <c r="AR232" s="143" t="s">
        <v>172</v>
      </c>
      <c r="AT232" s="143" t="s">
        <v>167</v>
      </c>
      <c r="AU232" s="143" t="s">
        <v>86</v>
      </c>
      <c r="AY232" s="2" t="s">
        <v>165</v>
      </c>
      <c r="BE232" s="144">
        <f t="shared" si="54"/>
        <v>0</v>
      </c>
      <c r="BF232" s="144">
        <f t="shared" si="55"/>
        <v>0</v>
      </c>
      <c r="BG232" s="144">
        <f t="shared" si="56"/>
        <v>0</v>
      </c>
      <c r="BH232" s="144">
        <f t="shared" si="57"/>
        <v>0</v>
      </c>
      <c r="BI232" s="144">
        <f t="shared" si="58"/>
        <v>0</v>
      </c>
      <c r="BJ232" s="2" t="s">
        <v>86</v>
      </c>
      <c r="BK232" s="144">
        <f t="shared" si="59"/>
        <v>0</v>
      </c>
      <c r="BL232" s="2" t="s">
        <v>172</v>
      </c>
      <c r="BM232" s="143" t="s">
        <v>3006</v>
      </c>
    </row>
    <row r="233" spans="2:65" s="16" customFormat="1" ht="21.75" customHeight="1">
      <c r="B233" s="17"/>
      <c r="C233" s="132" t="s">
        <v>984</v>
      </c>
      <c r="D233" s="132" t="s">
        <v>167</v>
      </c>
      <c r="E233" s="133" t="s">
        <v>3007</v>
      </c>
      <c r="F233" s="134" t="s">
        <v>3008</v>
      </c>
      <c r="G233" s="135" t="s">
        <v>452</v>
      </c>
      <c r="H233" s="136">
        <v>1</v>
      </c>
      <c r="I233" s="137"/>
      <c r="J233" s="138">
        <f t="shared" si="50"/>
        <v>0</v>
      </c>
      <c r="K233" s="134" t="s">
        <v>1</v>
      </c>
      <c r="L233" s="17"/>
      <c r="M233" s="139" t="s">
        <v>1</v>
      </c>
      <c r="N233" s="140" t="s">
        <v>43</v>
      </c>
      <c r="P233" s="141">
        <f t="shared" si="51"/>
        <v>0</v>
      </c>
      <c r="Q233" s="141">
        <v>0</v>
      </c>
      <c r="R233" s="141">
        <f t="shared" si="52"/>
        <v>0</v>
      </c>
      <c r="S233" s="141">
        <v>0</v>
      </c>
      <c r="T233" s="142">
        <f t="shared" si="53"/>
        <v>0</v>
      </c>
      <c r="AR233" s="143" t="s">
        <v>172</v>
      </c>
      <c r="AT233" s="143" t="s">
        <v>167</v>
      </c>
      <c r="AU233" s="143" t="s">
        <v>86</v>
      </c>
      <c r="AY233" s="2" t="s">
        <v>165</v>
      </c>
      <c r="BE233" s="144">
        <f t="shared" si="54"/>
        <v>0</v>
      </c>
      <c r="BF233" s="144">
        <f t="shared" si="55"/>
        <v>0</v>
      </c>
      <c r="BG233" s="144">
        <f t="shared" si="56"/>
        <v>0</v>
      </c>
      <c r="BH233" s="144">
        <f t="shared" si="57"/>
        <v>0</v>
      </c>
      <c r="BI233" s="144">
        <f t="shared" si="58"/>
        <v>0</v>
      </c>
      <c r="BJ233" s="2" t="s">
        <v>86</v>
      </c>
      <c r="BK233" s="144">
        <f t="shared" si="59"/>
        <v>0</v>
      </c>
      <c r="BL233" s="2" t="s">
        <v>172</v>
      </c>
      <c r="BM233" s="143" t="s">
        <v>3009</v>
      </c>
    </row>
    <row r="234" spans="2:65" s="16" customFormat="1" ht="62.65" customHeight="1">
      <c r="B234" s="17"/>
      <c r="C234" s="132" t="s">
        <v>989</v>
      </c>
      <c r="D234" s="132" t="s">
        <v>167</v>
      </c>
      <c r="E234" s="133" t="s">
        <v>3010</v>
      </c>
      <c r="F234" s="134" t="s">
        <v>3011</v>
      </c>
      <c r="G234" s="135" t="s">
        <v>452</v>
      </c>
      <c r="H234" s="136">
        <v>1</v>
      </c>
      <c r="I234" s="137"/>
      <c r="J234" s="138">
        <f t="shared" si="50"/>
        <v>0</v>
      </c>
      <c r="K234" s="134" t="s">
        <v>1</v>
      </c>
      <c r="L234" s="17"/>
      <c r="M234" s="139" t="s">
        <v>1</v>
      </c>
      <c r="N234" s="140" t="s">
        <v>43</v>
      </c>
      <c r="P234" s="141">
        <f t="shared" si="51"/>
        <v>0</v>
      </c>
      <c r="Q234" s="141">
        <v>0</v>
      </c>
      <c r="R234" s="141">
        <f t="shared" si="52"/>
        <v>0</v>
      </c>
      <c r="S234" s="141">
        <v>0</v>
      </c>
      <c r="T234" s="142">
        <f t="shared" si="53"/>
        <v>0</v>
      </c>
      <c r="AR234" s="143" t="s">
        <v>172</v>
      </c>
      <c r="AT234" s="143" t="s">
        <v>167</v>
      </c>
      <c r="AU234" s="143" t="s">
        <v>86</v>
      </c>
      <c r="AY234" s="2" t="s">
        <v>165</v>
      </c>
      <c r="BE234" s="144">
        <f t="shared" si="54"/>
        <v>0</v>
      </c>
      <c r="BF234" s="144">
        <f t="shared" si="55"/>
        <v>0</v>
      </c>
      <c r="BG234" s="144">
        <f t="shared" si="56"/>
        <v>0</v>
      </c>
      <c r="BH234" s="144">
        <f t="shared" si="57"/>
        <v>0</v>
      </c>
      <c r="BI234" s="144">
        <f t="shared" si="58"/>
        <v>0</v>
      </c>
      <c r="BJ234" s="2" t="s">
        <v>86</v>
      </c>
      <c r="BK234" s="144">
        <f t="shared" si="59"/>
        <v>0</v>
      </c>
      <c r="BL234" s="2" t="s">
        <v>172</v>
      </c>
      <c r="BM234" s="143" t="s">
        <v>3012</v>
      </c>
    </row>
    <row r="235" spans="2:65" s="16" customFormat="1" ht="37.9" customHeight="1">
      <c r="B235" s="17"/>
      <c r="C235" s="132" t="s">
        <v>994</v>
      </c>
      <c r="D235" s="132" t="s">
        <v>167</v>
      </c>
      <c r="E235" s="133" t="s">
        <v>3013</v>
      </c>
      <c r="F235" s="134" t="s">
        <v>3014</v>
      </c>
      <c r="G235" s="135" t="s">
        <v>452</v>
      </c>
      <c r="H235" s="136">
        <v>2</v>
      </c>
      <c r="I235" s="137"/>
      <c r="J235" s="138">
        <f t="shared" si="50"/>
        <v>0</v>
      </c>
      <c r="K235" s="134" t="s">
        <v>1</v>
      </c>
      <c r="L235" s="17"/>
      <c r="M235" s="139" t="s">
        <v>1</v>
      </c>
      <c r="N235" s="140" t="s">
        <v>43</v>
      </c>
      <c r="P235" s="141">
        <f t="shared" si="51"/>
        <v>0</v>
      </c>
      <c r="Q235" s="141">
        <v>0</v>
      </c>
      <c r="R235" s="141">
        <f t="shared" si="52"/>
        <v>0</v>
      </c>
      <c r="S235" s="141">
        <v>0</v>
      </c>
      <c r="T235" s="142">
        <f t="shared" si="53"/>
        <v>0</v>
      </c>
      <c r="AR235" s="143" t="s">
        <v>172</v>
      </c>
      <c r="AT235" s="143" t="s">
        <v>167</v>
      </c>
      <c r="AU235" s="143" t="s">
        <v>86</v>
      </c>
      <c r="AY235" s="2" t="s">
        <v>165</v>
      </c>
      <c r="BE235" s="144">
        <f t="shared" si="54"/>
        <v>0</v>
      </c>
      <c r="BF235" s="144">
        <f t="shared" si="55"/>
        <v>0</v>
      </c>
      <c r="BG235" s="144">
        <f t="shared" si="56"/>
        <v>0</v>
      </c>
      <c r="BH235" s="144">
        <f t="shared" si="57"/>
        <v>0</v>
      </c>
      <c r="BI235" s="144">
        <f t="shared" si="58"/>
        <v>0</v>
      </c>
      <c r="BJ235" s="2" t="s">
        <v>86</v>
      </c>
      <c r="BK235" s="144">
        <f t="shared" si="59"/>
        <v>0</v>
      </c>
      <c r="BL235" s="2" t="s">
        <v>172</v>
      </c>
      <c r="BM235" s="143" t="s">
        <v>3015</v>
      </c>
    </row>
    <row r="236" spans="2:65" s="16" customFormat="1" ht="24.2" customHeight="1">
      <c r="B236" s="17"/>
      <c r="C236" s="132" t="s">
        <v>997</v>
      </c>
      <c r="D236" s="132" t="s">
        <v>167</v>
      </c>
      <c r="E236" s="133" t="s">
        <v>3016</v>
      </c>
      <c r="F236" s="134" t="s">
        <v>3017</v>
      </c>
      <c r="G236" s="135" t="s">
        <v>452</v>
      </c>
      <c r="H236" s="136">
        <v>2</v>
      </c>
      <c r="I236" s="137"/>
      <c r="J236" s="138">
        <f t="shared" si="50"/>
        <v>0</v>
      </c>
      <c r="K236" s="134" t="s">
        <v>1</v>
      </c>
      <c r="L236" s="17"/>
      <c r="M236" s="139" t="s">
        <v>1</v>
      </c>
      <c r="N236" s="140" t="s">
        <v>43</v>
      </c>
      <c r="P236" s="141">
        <f t="shared" si="51"/>
        <v>0</v>
      </c>
      <c r="Q236" s="141">
        <v>0</v>
      </c>
      <c r="R236" s="141">
        <f t="shared" si="52"/>
        <v>0</v>
      </c>
      <c r="S236" s="141">
        <v>0</v>
      </c>
      <c r="T236" s="142">
        <f t="shared" si="53"/>
        <v>0</v>
      </c>
      <c r="AR236" s="143" t="s">
        <v>172</v>
      </c>
      <c r="AT236" s="143" t="s">
        <v>167</v>
      </c>
      <c r="AU236" s="143" t="s">
        <v>86</v>
      </c>
      <c r="AY236" s="2" t="s">
        <v>165</v>
      </c>
      <c r="BE236" s="144">
        <f t="shared" si="54"/>
        <v>0</v>
      </c>
      <c r="BF236" s="144">
        <f t="shared" si="55"/>
        <v>0</v>
      </c>
      <c r="BG236" s="144">
        <f t="shared" si="56"/>
        <v>0</v>
      </c>
      <c r="BH236" s="144">
        <f t="shared" si="57"/>
        <v>0</v>
      </c>
      <c r="BI236" s="144">
        <f t="shared" si="58"/>
        <v>0</v>
      </c>
      <c r="BJ236" s="2" t="s">
        <v>86</v>
      </c>
      <c r="BK236" s="144">
        <f t="shared" si="59"/>
        <v>0</v>
      </c>
      <c r="BL236" s="2" t="s">
        <v>172</v>
      </c>
      <c r="BM236" s="143" t="s">
        <v>3018</v>
      </c>
    </row>
    <row r="237" spans="2:65" s="16" customFormat="1" ht="24.2" customHeight="1">
      <c r="B237" s="17"/>
      <c r="C237" s="132" t="s">
        <v>1004</v>
      </c>
      <c r="D237" s="132" t="s">
        <v>167</v>
      </c>
      <c r="E237" s="133" t="s">
        <v>3019</v>
      </c>
      <c r="F237" s="134" t="s">
        <v>3020</v>
      </c>
      <c r="G237" s="135" t="s">
        <v>452</v>
      </c>
      <c r="H237" s="136">
        <v>10</v>
      </c>
      <c r="I237" s="137"/>
      <c r="J237" s="138">
        <f t="shared" si="50"/>
        <v>0</v>
      </c>
      <c r="K237" s="134" t="s">
        <v>1</v>
      </c>
      <c r="L237" s="17"/>
      <c r="M237" s="139" t="s">
        <v>1</v>
      </c>
      <c r="N237" s="140" t="s">
        <v>43</v>
      </c>
      <c r="P237" s="141">
        <f t="shared" si="51"/>
        <v>0</v>
      </c>
      <c r="Q237" s="141">
        <v>0</v>
      </c>
      <c r="R237" s="141">
        <f t="shared" si="52"/>
        <v>0</v>
      </c>
      <c r="S237" s="141">
        <v>0</v>
      </c>
      <c r="T237" s="142">
        <f t="shared" si="53"/>
        <v>0</v>
      </c>
      <c r="AR237" s="143" t="s">
        <v>172</v>
      </c>
      <c r="AT237" s="143" t="s">
        <v>167</v>
      </c>
      <c r="AU237" s="143" t="s">
        <v>86</v>
      </c>
      <c r="AY237" s="2" t="s">
        <v>165</v>
      </c>
      <c r="BE237" s="144">
        <f t="shared" si="54"/>
        <v>0</v>
      </c>
      <c r="BF237" s="144">
        <f t="shared" si="55"/>
        <v>0</v>
      </c>
      <c r="BG237" s="144">
        <f t="shared" si="56"/>
        <v>0</v>
      </c>
      <c r="BH237" s="144">
        <f t="shared" si="57"/>
        <v>0</v>
      </c>
      <c r="BI237" s="144">
        <f t="shared" si="58"/>
        <v>0</v>
      </c>
      <c r="BJ237" s="2" t="s">
        <v>86</v>
      </c>
      <c r="BK237" s="144">
        <f t="shared" si="59"/>
        <v>0</v>
      </c>
      <c r="BL237" s="2" t="s">
        <v>172</v>
      </c>
      <c r="BM237" s="143" t="s">
        <v>3021</v>
      </c>
    </row>
    <row r="238" spans="2:65" s="16" customFormat="1" ht="66.75" customHeight="1">
      <c r="B238" s="17"/>
      <c r="C238" s="132" t="s">
        <v>1011</v>
      </c>
      <c r="D238" s="132" t="s">
        <v>167</v>
      </c>
      <c r="E238" s="133" t="s">
        <v>3022</v>
      </c>
      <c r="F238" s="134" t="s">
        <v>3023</v>
      </c>
      <c r="G238" s="135" t="s">
        <v>452</v>
      </c>
      <c r="H238" s="136">
        <v>2</v>
      </c>
      <c r="I238" s="137"/>
      <c r="J238" s="138">
        <f t="shared" si="50"/>
        <v>0</v>
      </c>
      <c r="K238" s="134" t="s">
        <v>1</v>
      </c>
      <c r="L238" s="17"/>
      <c r="M238" s="139" t="s">
        <v>1</v>
      </c>
      <c r="N238" s="140" t="s">
        <v>43</v>
      </c>
      <c r="P238" s="141">
        <f t="shared" si="51"/>
        <v>0</v>
      </c>
      <c r="Q238" s="141">
        <v>0</v>
      </c>
      <c r="R238" s="141">
        <f t="shared" si="52"/>
        <v>0</v>
      </c>
      <c r="S238" s="141">
        <v>0</v>
      </c>
      <c r="T238" s="142">
        <f t="shared" si="53"/>
        <v>0</v>
      </c>
      <c r="AR238" s="143" t="s">
        <v>172</v>
      </c>
      <c r="AT238" s="143" t="s">
        <v>167</v>
      </c>
      <c r="AU238" s="143" t="s">
        <v>86</v>
      </c>
      <c r="AY238" s="2" t="s">
        <v>165</v>
      </c>
      <c r="BE238" s="144">
        <f t="shared" si="54"/>
        <v>0</v>
      </c>
      <c r="BF238" s="144">
        <f t="shared" si="55"/>
        <v>0</v>
      </c>
      <c r="BG238" s="144">
        <f t="shared" si="56"/>
        <v>0</v>
      </c>
      <c r="BH238" s="144">
        <f t="shared" si="57"/>
        <v>0</v>
      </c>
      <c r="BI238" s="144">
        <f t="shared" si="58"/>
        <v>0</v>
      </c>
      <c r="BJ238" s="2" t="s">
        <v>86</v>
      </c>
      <c r="BK238" s="144">
        <f t="shared" si="59"/>
        <v>0</v>
      </c>
      <c r="BL238" s="2" t="s">
        <v>172</v>
      </c>
      <c r="BM238" s="143" t="s">
        <v>3024</v>
      </c>
    </row>
    <row r="239" spans="2:65" s="16" customFormat="1" ht="37.9" customHeight="1">
      <c r="B239" s="17"/>
      <c r="C239" s="132" t="s">
        <v>1018</v>
      </c>
      <c r="D239" s="132" t="s">
        <v>167</v>
      </c>
      <c r="E239" s="133" t="s">
        <v>3025</v>
      </c>
      <c r="F239" s="134" t="s">
        <v>3026</v>
      </c>
      <c r="G239" s="135" t="s">
        <v>452</v>
      </c>
      <c r="H239" s="136">
        <v>2</v>
      </c>
      <c r="I239" s="137"/>
      <c r="J239" s="138">
        <f t="shared" si="50"/>
        <v>0</v>
      </c>
      <c r="K239" s="134" t="s">
        <v>1</v>
      </c>
      <c r="L239" s="17"/>
      <c r="M239" s="139" t="s">
        <v>1</v>
      </c>
      <c r="N239" s="140" t="s">
        <v>43</v>
      </c>
      <c r="P239" s="141">
        <f t="shared" si="51"/>
        <v>0</v>
      </c>
      <c r="Q239" s="141">
        <v>0</v>
      </c>
      <c r="R239" s="141">
        <f t="shared" si="52"/>
        <v>0</v>
      </c>
      <c r="S239" s="141">
        <v>0</v>
      </c>
      <c r="T239" s="142">
        <f t="shared" si="53"/>
        <v>0</v>
      </c>
      <c r="AR239" s="143" t="s">
        <v>172</v>
      </c>
      <c r="AT239" s="143" t="s">
        <v>167</v>
      </c>
      <c r="AU239" s="143" t="s">
        <v>86</v>
      </c>
      <c r="AY239" s="2" t="s">
        <v>165</v>
      </c>
      <c r="BE239" s="144">
        <f t="shared" si="54"/>
        <v>0</v>
      </c>
      <c r="BF239" s="144">
        <f t="shared" si="55"/>
        <v>0</v>
      </c>
      <c r="BG239" s="144">
        <f t="shared" si="56"/>
        <v>0</v>
      </c>
      <c r="BH239" s="144">
        <f t="shared" si="57"/>
        <v>0</v>
      </c>
      <c r="BI239" s="144">
        <f t="shared" si="58"/>
        <v>0</v>
      </c>
      <c r="BJ239" s="2" t="s">
        <v>86</v>
      </c>
      <c r="BK239" s="144">
        <f t="shared" si="59"/>
        <v>0</v>
      </c>
      <c r="BL239" s="2" t="s">
        <v>172</v>
      </c>
      <c r="BM239" s="143" t="s">
        <v>3027</v>
      </c>
    </row>
    <row r="240" spans="2:65" s="16" customFormat="1" ht="33" customHeight="1">
      <c r="B240" s="17"/>
      <c r="C240" s="132" t="s">
        <v>1025</v>
      </c>
      <c r="D240" s="132" t="s">
        <v>167</v>
      </c>
      <c r="E240" s="133" t="s">
        <v>3028</v>
      </c>
      <c r="F240" s="134" t="s">
        <v>3029</v>
      </c>
      <c r="G240" s="135" t="s">
        <v>452</v>
      </c>
      <c r="H240" s="136">
        <v>2</v>
      </c>
      <c r="I240" s="137"/>
      <c r="J240" s="138">
        <f t="shared" si="50"/>
        <v>0</v>
      </c>
      <c r="K240" s="134" t="s">
        <v>1</v>
      </c>
      <c r="L240" s="17"/>
      <c r="M240" s="139" t="s">
        <v>1</v>
      </c>
      <c r="N240" s="140" t="s">
        <v>43</v>
      </c>
      <c r="P240" s="141">
        <f t="shared" si="51"/>
        <v>0</v>
      </c>
      <c r="Q240" s="141">
        <v>0</v>
      </c>
      <c r="R240" s="141">
        <f t="shared" si="52"/>
        <v>0</v>
      </c>
      <c r="S240" s="141">
        <v>0</v>
      </c>
      <c r="T240" s="142">
        <f t="shared" si="53"/>
        <v>0</v>
      </c>
      <c r="AR240" s="143" t="s">
        <v>172</v>
      </c>
      <c r="AT240" s="143" t="s">
        <v>167</v>
      </c>
      <c r="AU240" s="143" t="s">
        <v>86</v>
      </c>
      <c r="AY240" s="2" t="s">
        <v>165</v>
      </c>
      <c r="BE240" s="144">
        <f t="shared" si="54"/>
        <v>0</v>
      </c>
      <c r="BF240" s="144">
        <f t="shared" si="55"/>
        <v>0</v>
      </c>
      <c r="BG240" s="144">
        <f t="shared" si="56"/>
        <v>0</v>
      </c>
      <c r="BH240" s="144">
        <f t="shared" si="57"/>
        <v>0</v>
      </c>
      <c r="BI240" s="144">
        <f t="shared" si="58"/>
        <v>0</v>
      </c>
      <c r="BJ240" s="2" t="s">
        <v>86</v>
      </c>
      <c r="BK240" s="144">
        <f t="shared" si="59"/>
        <v>0</v>
      </c>
      <c r="BL240" s="2" t="s">
        <v>172</v>
      </c>
      <c r="BM240" s="143" t="s">
        <v>3030</v>
      </c>
    </row>
    <row r="241" spans="2:65" s="16" customFormat="1" ht="24.2" customHeight="1">
      <c r="B241" s="17"/>
      <c r="C241" s="132" t="s">
        <v>1030</v>
      </c>
      <c r="D241" s="132" t="s">
        <v>167</v>
      </c>
      <c r="E241" s="133" t="s">
        <v>3031</v>
      </c>
      <c r="F241" s="134" t="s">
        <v>3032</v>
      </c>
      <c r="G241" s="135" t="s">
        <v>452</v>
      </c>
      <c r="H241" s="136">
        <v>2</v>
      </c>
      <c r="I241" s="137"/>
      <c r="J241" s="138">
        <f t="shared" si="50"/>
        <v>0</v>
      </c>
      <c r="K241" s="134" t="s">
        <v>1</v>
      </c>
      <c r="L241" s="17"/>
      <c r="M241" s="139" t="s">
        <v>1</v>
      </c>
      <c r="N241" s="140" t="s">
        <v>43</v>
      </c>
      <c r="P241" s="141">
        <f t="shared" si="51"/>
        <v>0</v>
      </c>
      <c r="Q241" s="141">
        <v>0</v>
      </c>
      <c r="R241" s="141">
        <f t="shared" si="52"/>
        <v>0</v>
      </c>
      <c r="S241" s="141">
        <v>0</v>
      </c>
      <c r="T241" s="142">
        <f t="shared" si="53"/>
        <v>0</v>
      </c>
      <c r="AR241" s="143" t="s">
        <v>172</v>
      </c>
      <c r="AT241" s="143" t="s">
        <v>167</v>
      </c>
      <c r="AU241" s="143" t="s">
        <v>86</v>
      </c>
      <c r="AY241" s="2" t="s">
        <v>165</v>
      </c>
      <c r="BE241" s="144">
        <f t="shared" si="54"/>
        <v>0</v>
      </c>
      <c r="BF241" s="144">
        <f t="shared" si="55"/>
        <v>0</v>
      </c>
      <c r="BG241" s="144">
        <f t="shared" si="56"/>
        <v>0</v>
      </c>
      <c r="BH241" s="144">
        <f t="shared" si="57"/>
        <v>0</v>
      </c>
      <c r="BI241" s="144">
        <f t="shared" si="58"/>
        <v>0</v>
      </c>
      <c r="BJ241" s="2" t="s">
        <v>86</v>
      </c>
      <c r="BK241" s="144">
        <f t="shared" si="59"/>
        <v>0</v>
      </c>
      <c r="BL241" s="2" t="s">
        <v>172</v>
      </c>
      <c r="BM241" s="143" t="s">
        <v>3033</v>
      </c>
    </row>
    <row r="242" spans="2:65" s="16" customFormat="1" ht="37.9" customHeight="1">
      <c r="B242" s="17"/>
      <c r="C242" s="132" t="s">
        <v>1037</v>
      </c>
      <c r="D242" s="132" t="s">
        <v>167</v>
      </c>
      <c r="E242" s="133" t="s">
        <v>3034</v>
      </c>
      <c r="F242" s="134" t="s">
        <v>3035</v>
      </c>
      <c r="G242" s="135" t="s">
        <v>452</v>
      </c>
      <c r="H242" s="136">
        <v>2</v>
      </c>
      <c r="I242" s="137"/>
      <c r="J242" s="138">
        <f t="shared" si="50"/>
        <v>0</v>
      </c>
      <c r="K242" s="134" t="s">
        <v>1</v>
      </c>
      <c r="L242" s="17"/>
      <c r="M242" s="139" t="s">
        <v>1</v>
      </c>
      <c r="N242" s="140" t="s">
        <v>43</v>
      </c>
      <c r="P242" s="141">
        <f t="shared" si="51"/>
        <v>0</v>
      </c>
      <c r="Q242" s="141">
        <v>0</v>
      </c>
      <c r="R242" s="141">
        <f t="shared" si="52"/>
        <v>0</v>
      </c>
      <c r="S242" s="141">
        <v>0</v>
      </c>
      <c r="T242" s="142">
        <f t="shared" si="53"/>
        <v>0</v>
      </c>
      <c r="AR242" s="143" t="s">
        <v>172</v>
      </c>
      <c r="AT242" s="143" t="s">
        <v>167</v>
      </c>
      <c r="AU242" s="143" t="s">
        <v>86</v>
      </c>
      <c r="AY242" s="2" t="s">
        <v>165</v>
      </c>
      <c r="BE242" s="144">
        <f t="shared" si="54"/>
        <v>0</v>
      </c>
      <c r="BF242" s="144">
        <f t="shared" si="55"/>
        <v>0</v>
      </c>
      <c r="BG242" s="144">
        <f t="shared" si="56"/>
        <v>0</v>
      </c>
      <c r="BH242" s="144">
        <f t="shared" si="57"/>
        <v>0</v>
      </c>
      <c r="BI242" s="144">
        <f t="shared" si="58"/>
        <v>0</v>
      </c>
      <c r="BJ242" s="2" t="s">
        <v>86</v>
      </c>
      <c r="BK242" s="144">
        <f t="shared" si="59"/>
        <v>0</v>
      </c>
      <c r="BL242" s="2" t="s">
        <v>172</v>
      </c>
      <c r="BM242" s="143" t="s">
        <v>3036</v>
      </c>
    </row>
    <row r="243" spans="2:65" s="16" customFormat="1" ht="33" customHeight="1">
      <c r="B243" s="17"/>
      <c r="C243" s="132" t="s">
        <v>1044</v>
      </c>
      <c r="D243" s="132" t="s">
        <v>167</v>
      </c>
      <c r="E243" s="133" t="s">
        <v>3037</v>
      </c>
      <c r="F243" s="134" t="s">
        <v>3038</v>
      </c>
      <c r="G243" s="135" t="s">
        <v>452</v>
      </c>
      <c r="H243" s="136">
        <v>2</v>
      </c>
      <c r="I243" s="137"/>
      <c r="J243" s="138">
        <f t="shared" si="50"/>
        <v>0</v>
      </c>
      <c r="K243" s="134" t="s">
        <v>1</v>
      </c>
      <c r="L243" s="17"/>
      <c r="M243" s="139" t="s">
        <v>1</v>
      </c>
      <c r="N243" s="140" t="s">
        <v>43</v>
      </c>
      <c r="P243" s="141">
        <f t="shared" si="51"/>
        <v>0</v>
      </c>
      <c r="Q243" s="141">
        <v>0</v>
      </c>
      <c r="R243" s="141">
        <f t="shared" si="52"/>
        <v>0</v>
      </c>
      <c r="S243" s="141">
        <v>0</v>
      </c>
      <c r="T243" s="142">
        <f t="shared" si="53"/>
        <v>0</v>
      </c>
      <c r="AR243" s="143" t="s">
        <v>172</v>
      </c>
      <c r="AT243" s="143" t="s">
        <v>167</v>
      </c>
      <c r="AU243" s="143" t="s">
        <v>86</v>
      </c>
      <c r="AY243" s="2" t="s">
        <v>165</v>
      </c>
      <c r="BE243" s="144">
        <f t="shared" si="54"/>
        <v>0</v>
      </c>
      <c r="BF243" s="144">
        <f t="shared" si="55"/>
        <v>0</v>
      </c>
      <c r="BG243" s="144">
        <f t="shared" si="56"/>
        <v>0</v>
      </c>
      <c r="BH243" s="144">
        <f t="shared" si="57"/>
        <v>0</v>
      </c>
      <c r="BI243" s="144">
        <f t="shared" si="58"/>
        <v>0</v>
      </c>
      <c r="BJ243" s="2" t="s">
        <v>86</v>
      </c>
      <c r="BK243" s="144">
        <f t="shared" si="59"/>
        <v>0</v>
      </c>
      <c r="BL243" s="2" t="s">
        <v>172</v>
      </c>
      <c r="BM243" s="143" t="s">
        <v>3039</v>
      </c>
    </row>
    <row r="244" spans="2:65" s="16" customFormat="1" ht="33" customHeight="1">
      <c r="B244" s="17"/>
      <c r="C244" s="132" t="s">
        <v>1051</v>
      </c>
      <c r="D244" s="132" t="s">
        <v>167</v>
      </c>
      <c r="E244" s="133" t="s">
        <v>3040</v>
      </c>
      <c r="F244" s="134" t="s">
        <v>3041</v>
      </c>
      <c r="G244" s="135" t="s">
        <v>452</v>
      </c>
      <c r="H244" s="136">
        <v>2</v>
      </c>
      <c r="I244" s="137"/>
      <c r="J244" s="138">
        <f t="shared" si="50"/>
        <v>0</v>
      </c>
      <c r="K244" s="134" t="s">
        <v>1</v>
      </c>
      <c r="L244" s="17"/>
      <c r="M244" s="139" t="s">
        <v>1</v>
      </c>
      <c r="N244" s="140" t="s">
        <v>43</v>
      </c>
      <c r="P244" s="141">
        <f t="shared" si="51"/>
        <v>0</v>
      </c>
      <c r="Q244" s="141">
        <v>0</v>
      </c>
      <c r="R244" s="141">
        <f t="shared" si="52"/>
        <v>0</v>
      </c>
      <c r="S244" s="141">
        <v>0</v>
      </c>
      <c r="T244" s="142">
        <f t="shared" si="53"/>
        <v>0</v>
      </c>
      <c r="AR244" s="143" t="s">
        <v>172</v>
      </c>
      <c r="AT244" s="143" t="s">
        <v>167</v>
      </c>
      <c r="AU244" s="143" t="s">
        <v>86</v>
      </c>
      <c r="AY244" s="2" t="s">
        <v>165</v>
      </c>
      <c r="BE244" s="144">
        <f t="shared" si="54"/>
        <v>0</v>
      </c>
      <c r="BF244" s="144">
        <f t="shared" si="55"/>
        <v>0</v>
      </c>
      <c r="BG244" s="144">
        <f t="shared" si="56"/>
        <v>0</v>
      </c>
      <c r="BH244" s="144">
        <f t="shared" si="57"/>
        <v>0</v>
      </c>
      <c r="BI244" s="144">
        <f t="shared" si="58"/>
        <v>0</v>
      </c>
      <c r="BJ244" s="2" t="s">
        <v>86</v>
      </c>
      <c r="BK244" s="144">
        <f t="shared" si="59"/>
        <v>0</v>
      </c>
      <c r="BL244" s="2" t="s">
        <v>172</v>
      </c>
      <c r="BM244" s="143" t="s">
        <v>3042</v>
      </c>
    </row>
    <row r="245" spans="2:65" s="16" customFormat="1" ht="33" customHeight="1">
      <c r="B245" s="17"/>
      <c r="C245" s="132" t="s">
        <v>1060</v>
      </c>
      <c r="D245" s="132" t="s">
        <v>167</v>
      </c>
      <c r="E245" s="133" t="s">
        <v>3043</v>
      </c>
      <c r="F245" s="134" t="s">
        <v>3044</v>
      </c>
      <c r="G245" s="135" t="s">
        <v>452</v>
      </c>
      <c r="H245" s="136">
        <v>2</v>
      </c>
      <c r="I245" s="137"/>
      <c r="J245" s="138">
        <f t="shared" si="50"/>
        <v>0</v>
      </c>
      <c r="K245" s="134" t="s">
        <v>1</v>
      </c>
      <c r="L245" s="17"/>
      <c r="M245" s="139" t="s">
        <v>1</v>
      </c>
      <c r="N245" s="140" t="s">
        <v>43</v>
      </c>
      <c r="P245" s="141">
        <f t="shared" si="51"/>
        <v>0</v>
      </c>
      <c r="Q245" s="141">
        <v>0</v>
      </c>
      <c r="R245" s="141">
        <f t="shared" si="52"/>
        <v>0</v>
      </c>
      <c r="S245" s="141">
        <v>0</v>
      </c>
      <c r="T245" s="142">
        <f t="shared" si="53"/>
        <v>0</v>
      </c>
      <c r="AR245" s="143" t="s">
        <v>172</v>
      </c>
      <c r="AT245" s="143" t="s">
        <v>167</v>
      </c>
      <c r="AU245" s="143" t="s">
        <v>86</v>
      </c>
      <c r="AY245" s="2" t="s">
        <v>165</v>
      </c>
      <c r="BE245" s="144">
        <f t="shared" si="54"/>
        <v>0</v>
      </c>
      <c r="BF245" s="144">
        <f t="shared" si="55"/>
        <v>0</v>
      </c>
      <c r="BG245" s="144">
        <f t="shared" si="56"/>
        <v>0</v>
      </c>
      <c r="BH245" s="144">
        <f t="shared" si="57"/>
        <v>0</v>
      </c>
      <c r="BI245" s="144">
        <f t="shared" si="58"/>
        <v>0</v>
      </c>
      <c r="BJ245" s="2" t="s">
        <v>86</v>
      </c>
      <c r="BK245" s="144">
        <f t="shared" si="59"/>
        <v>0</v>
      </c>
      <c r="BL245" s="2" t="s">
        <v>172</v>
      </c>
      <c r="BM245" s="143" t="s">
        <v>3045</v>
      </c>
    </row>
    <row r="246" spans="2:65" s="16" customFormat="1" ht="33" customHeight="1">
      <c r="B246" s="17"/>
      <c r="C246" s="132" t="s">
        <v>1068</v>
      </c>
      <c r="D246" s="132" t="s">
        <v>167</v>
      </c>
      <c r="E246" s="133" t="s">
        <v>3046</v>
      </c>
      <c r="F246" s="134" t="s">
        <v>3047</v>
      </c>
      <c r="G246" s="135" t="s">
        <v>452</v>
      </c>
      <c r="H246" s="136">
        <v>1</v>
      </c>
      <c r="I246" s="137"/>
      <c r="J246" s="138">
        <f t="shared" si="50"/>
        <v>0</v>
      </c>
      <c r="K246" s="134" t="s">
        <v>1</v>
      </c>
      <c r="L246" s="17"/>
      <c r="M246" s="139" t="s">
        <v>1</v>
      </c>
      <c r="N246" s="140" t="s">
        <v>43</v>
      </c>
      <c r="P246" s="141">
        <f t="shared" si="51"/>
        <v>0</v>
      </c>
      <c r="Q246" s="141">
        <v>0</v>
      </c>
      <c r="R246" s="141">
        <f t="shared" si="52"/>
        <v>0</v>
      </c>
      <c r="S246" s="141">
        <v>0</v>
      </c>
      <c r="T246" s="142">
        <f t="shared" si="53"/>
        <v>0</v>
      </c>
      <c r="AR246" s="143" t="s">
        <v>172</v>
      </c>
      <c r="AT246" s="143" t="s">
        <v>167</v>
      </c>
      <c r="AU246" s="143" t="s">
        <v>86</v>
      </c>
      <c r="AY246" s="2" t="s">
        <v>165</v>
      </c>
      <c r="BE246" s="144">
        <f t="shared" si="54"/>
        <v>0</v>
      </c>
      <c r="BF246" s="144">
        <f t="shared" si="55"/>
        <v>0</v>
      </c>
      <c r="BG246" s="144">
        <f t="shared" si="56"/>
        <v>0</v>
      </c>
      <c r="BH246" s="144">
        <f t="shared" si="57"/>
        <v>0</v>
      </c>
      <c r="BI246" s="144">
        <f t="shared" si="58"/>
        <v>0</v>
      </c>
      <c r="BJ246" s="2" t="s">
        <v>86</v>
      </c>
      <c r="BK246" s="144">
        <f t="shared" si="59"/>
        <v>0</v>
      </c>
      <c r="BL246" s="2" t="s">
        <v>172</v>
      </c>
      <c r="BM246" s="143" t="s">
        <v>3048</v>
      </c>
    </row>
    <row r="247" spans="2:65" s="16" customFormat="1" ht="33" customHeight="1">
      <c r="B247" s="17"/>
      <c r="C247" s="132" t="s">
        <v>1075</v>
      </c>
      <c r="D247" s="132" t="s">
        <v>167</v>
      </c>
      <c r="E247" s="133" t="s">
        <v>3049</v>
      </c>
      <c r="F247" s="134" t="s">
        <v>3050</v>
      </c>
      <c r="G247" s="135" t="s">
        <v>452</v>
      </c>
      <c r="H247" s="136">
        <v>1</v>
      </c>
      <c r="I247" s="137"/>
      <c r="J247" s="138">
        <f t="shared" si="50"/>
        <v>0</v>
      </c>
      <c r="K247" s="134" t="s">
        <v>1</v>
      </c>
      <c r="L247" s="17"/>
      <c r="M247" s="139" t="s">
        <v>1</v>
      </c>
      <c r="N247" s="140" t="s">
        <v>43</v>
      </c>
      <c r="P247" s="141">
        <f t="shared" si="51"/>
        <v>0</v>
      </c>
      <c r="Q247" s="141">
        <v>0</v>
      </c>
      <c r="R247" s="141">
        <f t="shared" si="52"/>
        <v>0</v>
      </c>
      <c r="S247" s="141">
        <v>0</v>
      </c>
      <c r="T247" s="142">
        <f t="shared" si="53"/>
        <v>0</v>
      </c>
      <c r="AR247" s="143" t="s">
        <v>172</v>
      </c>
      <c r="AT247" s="143" t="s">
        <v>167</v>
      </c>
      <c r="AU247" s="143" t="s">
        <v>86</v>
      </c>
      <c r="AY247" s="2" t="s">
        <v>165</v>
      </c>
      <c r="BE247" s="144">
        <f t="shared" si="54"/>
        <v>0</v>
      </c>
      <c r="BF247" s="144">
        <f t="shared" si="55"/>
        <v>0</v>
      </c>
      <c r="BG247" s="144">
        <f t="shared" si="56"/>
        <v>0</v>
      </c>
      <c r="BH247" s="144">
        <f t="shared" si="57"/>
        <v>0</v>
      </c>
      <c r="BI247" s="144">
        <f t="shared" si="58"/>
        <v>0</v>
      </c>
      <c r="BJ247" s="2" t="s">
        <v>86</v>
      </c>
      <c r="BK247" s="144">
        <f t="shared" si="59"/>
        <v>0</v>
      </c>
      <c r="BL247" s="2" t="s">
        <v>172</v>
      </c>
      <c r="BM247" s="143" t="s">
        <v>3051</v>
      </c>
    </row>
    <row r="248" spans="2:65" s="16" customFormat="1" ht="33" customHeight="1">
      <c r="B248" s="17"/>
      <c r="C248" s="132" t="s">
        <v>1082</v>
      </c>
      <c r="D248" s="132" t="s">
        <v>167</v>
      </c>
      <c r="E248" s="133" t="s">
        <v>3052</v>
      </c>
      <c r="F248" s="134" t="s">
        <v>3053</v>
      </c>
      <c r="G248" s="135" t="s">
        <v>452</v>
      </c>
      <c r="H248" s="136">
        <v>2</v>
      </c>
      <c r="I248" s="137"/>
      <c r="J248" s="138">
        <f t="shared" si="50"/>
        <v>0</v>
      </c>
      <c r="K248" s="134" t="s">
        <v>1</v>
      </c>
      <c r="L248" s="17"/>
      <c r="M248" s="139" t="s">
        <v>1</v>
      </c>
      <c r="N248" s="140" t="s">
        <v>43</v>
      </c>
      <c r="P248" s="141">
        <f t="shared" si="51"/>
        <v>0</v>
      </c>
      <c r="Q248" s="141">
        <v>0</v>
      </c>
      <c r="R248" s="141">
        <f t="shared" si="52"/>
        <v>0</v>
      </c>
      <c r="S248" s="141">
        <v>0</v>
      </c>
      <c r="T248" s="142">
        <f t="shared" si="53"/>
        <v>0</v>
      </c>
      <c r="AR248" s="143" t="s">
        <v>172</v>
      </c>
      <c r="AT248" s="143" t="s">
        <v>167</v>
      </c>
      <c r="AU248" s="143" t="s">
        <v>86</v>
      </c>
      <c r="AY248" s="2" t="s">
        <v>165</v>
      </c>
      <c r="BE248" s="144">
        <f t="shared" si="54"/>
        <v>0</v>
      </c>
      <c r="BF248" s="144">
        <f t="shared" si="55"/>
        <v>0</v>
      </c>
      <c r="BG248" s="144">
        <f t="shared" si="56"/>
        <v>0</v>
      </c>
      <c r="BH248" s="144">
        <f t="shared" si="57"/>
        <v>0</v>
      </c>
      <c r="BI248" s="144">
        <f t="shared" si="58"/>
        <v>0</v>
      </c>
      <c r="BJ248" s="2" t="s">
        <v>86</v>
      </c>
      <c r="BK248" s="144">
        <f t="shared" si="59"/>
        <v>0</v>
      </c>
      <c r="BL248" s="2" t="s">
        <v>172</v>
      </c>
      <c r="BM248" s="143" t="s">
        <v>3054</v>
      </c>
    </row>
    <row r="249" spans="2:65" s="16" customFormat="1" ht="24.2" customHeight="1">
      <c r="B249" s="17"/>
      <c r="C249" s="132" t="s">
        <v>1088</v>
      </c>
      <c r="D249" s="132" t="s">
        <v>167</v>
      </c>
      <c r="E249" s="133" t="s">
        <v>3055</v>
      </c>
      <c r="F249" s="134" t="s">
        <v>3056</v>
      </c>
      <c r="G249" s="135" t="s">
        <v>452</v>
      </c>
      <c r="H249" s="136">
        <v>4</v>
      </c>
      <c r="I249" s="137"/>
      <c r="J249" s="138">
        <f t="shared" si="50"/>
        <v>0</v>
      </c>
      <c r="K249" s="134" t="s">
        <v>1</v>
      </c>
      <c r="L249" s="17"/>
      <c r="M249" s="139" t="s">
        <v>1</v>
      </c>
      <c r="N249" s="140" t="s">
        <v>43</v>
      </c>
      <c r="P249" s="141">
        <f t="shared" si="51"/>
        <v>0</v>
      </c>
      <c r="Q249" s="141">
        <v>0</v>
      </c>
      <c r="R249" s="141">
        <f t="shared" si="52"/>
        <v>0</v>
      </c>
      <c r="S249" s="141">
        <v>0</v>
      </c>
      <c r="T249" s="142">
        <f t="shared" si="53"/>
        <v>0</v>
      </c>
      <c r="AR249" s="143" t="s">
        <v>172</v>
      </c>
      <c r="AT249" s="143" t="s">
        <v>167</v>
      </c>
      <c r="AU249" s="143" t="s">
        <v>86</v>
      </c>
      <c r="AY249" s="2" t="s">
        <v>165</v>
      </c>
      <c r="BE249" s="144">
        <f t="shared" si="54"/>
        <v>0</v>
      </c>
      <c r="BF249" s="144">
        <f t="shared" si="55"/>
        <v>0</v>
      </c>
      <c r="BG249" s="144">
        <f t="shared" si="56"/>
        <v>0</v>
      </c>
      <c r="BH249" s="144">
        <f t="shared" si="57"/>
        <v>0</v>
      </c>
      <c r="BI249" s="144">
        <f t="shared" si="58"/>
        <v>0</v>
      </c>
      <c r="BJ249" s="2" t="s">
        <v>86</v>
      </c>
      <c r="BK249" s="144">
        <f t="shared" si="59"/>
        <v>0</v>
      </c>
      <c r="BL249" s="2" t="s">
        <v>172</v>
      </c>
      <c r="BM249" s="143" t="s">
        <v>3057</v>
      </c>
    </row>
    <row r="250" spans="2:65" s="16" customFormat="1" ht="37.9" customHeight="1">
      <c r="B250" s="17"/>
      <c r="C250" s="132" t="s">
        <v>1095</v>
      </c>
      <c r="D250" s="132" t="s">
        <v>167</v>
      </c>
      <c r="E250" s="133" t="s">
        <v>3058</v>
      </c>
      <c r="F250" s="134" t="s">
        <v>3059</v>
      </c>
      <c r="G250" s="135" t="s">
        <v>452</v>
      </c>
      <c r="H250" s="136">
        <v>4</v>
      </c>
      <c r="I250" s="137"/>
      <c r="J250" s="138">
        <f t="shared" si="50"/>
        <v>0</v>
      </c>
      <c r="K250" s="134" t="s">
        <v>1</v>
      </c>
      <c r="L250" s="17"/>
      <c r="M250" s="139" t="s">
        <v>1</v>
      </c>
      <c r="N250" s="140" t="s">
        <v>43</v>
      </c>
      <c r="P250" s="141">
        <f t="shared" si="51"/>
        <v>0</v>
      </c>
      <c r="Q250" s="141">
        <v>0</v>
      </c>
      <c r="R250" s="141">
        <f t="shared" si="52"/>
        <v>0</v>
      </c>
      <c r="S250" s="141">
        <v>0</v>
      </c>
      <c r="T250" s="142">
        <f t="shared" si="53"/>
        <v>0</v>
      </c>
      <c r="AR250" s="143" t="s">
        <v>172</v>
      </c>
      <c r="AT250" s="143" t="s">
        <v>167</v>
      </c>
      <c r="AU250" s="143" t="s">
        <v>86</v>
      </c>
      <c r="AY250" s="2" t="s">
        <v>165</v>
      </c>
      <c r="BE250" s="144">
        <f t="shared" si="54"/>
        <v>0</v>
      </c>
      <c r="BF250" s="144">
        <f t="shared" si="55"/>
        <v>0</v>
      </c>
      <c r="BG250" s="144">
        <f t="shared" si="56"/>
        <v>0</v>
      </c>
      <c r="BH250" s="144">
        <f t="shared" si="57"/>
        <v>0</v>
      </c>
      <c r="BI250" s="144">
        <f t="shared" si="58"/>
        <v>0</v>
      </c>
      <c r="BJ250" s="2" t="s">
        <v>86</v>
      </c>
      <c r="BK250" s="144">
        <f t="shared" si="59"/>
        <v>0</v>
      </c>
      <c r="BL250" s="2" t="s">
        <v>172</v>
      </c>
      <c r="BM250" s="143" t="s">
        <v>3060</v>
      </c>
    </row>
    <row r="251" spans="2:65" s="119" customFormat="1" ht="25.9" customHeight="1">
      <c r="B251" s="120"/>
      <c r="D251" s="121" t="s">
        <v>77</v>
      </c>
      <c r="E251" s="122" t="s">
        <v>3061</v>
      </c>
      <c r="F251" s="122" t="s">
        <v>3062</v>
      </c>
      <c r="I251" s="123"/>
      <c r="J251" s="124">
        <f>BK251</f>
        <v>0</v>
      </c>
      <c r="L251" s="120"/>
      <c r="M251" s="125"/>
      <c r="P251" s="126">
        <f>SUM(P252:P272)</f>
        <v>0</v>
      </c>
      <c r="R251" s="126">
        <f>SUM(R252:R272)</f>
        <v>0</v>
      </c>
      <c r="T251" s="127">
        <f>SUM(T252:T272)</f>
        <v>0</v>
      </c>
      <c r="AR251" s="121" t="s">
        <v>86</v>
      </c>
      <c r="AT251" s="128" t="s">
        <v>77</v>
      </c>
      <c r="AU251" s="128" t="s">
        <v>78</v>
      </c>
      <c r="AY251" s="121" t="s">
        <v>165</v>
      </c>
      <c r="BK251" s="129">
        <f>SUM(BK252:BK272)</f>
        <v>0</v>
      </c>
    </row>
    <row r="252" spans="2:65" s="16" customFormat="1" ht="37.9" customHeight="1">
      <c r="B252" s="17"/>
      <c r="C252" s="132" t="s">
        <v>1102</v>
      </c>
      <c r="D252" s="132" t="s">
        <v>167</v>
      </c>
      <c r="E252" s="133" t="s">
        <v>3063</v>
      </c>
      <c r="F252" s="134" t="s">
        <v>3064</v>
      </c>
      <c r="G252" s="135" t="s">
        <v>452</v>
      </c>
      <c r="H252" s="136">
        <v>2</v>
      </c>
      <c r="I252" s="137"/>
      <c r="J252" s="138">
        <f t="shared" ref="J252:J272" si="60">ROUND(I252*H252,2)</f>
        <v>0</v>
      </c>
      <c r="K252" s="134" t="s">
        <v>1</v>
      </c>
      <c r="L252" s="17"/>
      <c r="M252" s="139" t="s">
        <v>1</v>
      </c>
      <c r="N252" s="140" t="s">
        <v>43</v>
      </c>
      <c r="P252" s="141">
        <f t="shared" ref="P252:P272" si="61">O252*H252</f>
        <v>0</v>
      </c>
      <c r="Q252" s="141">
        <v>0</v>
      </c>
      <c r="R252" s="141">
        <f t="shared" ref="R252:R272" si="62">Q252*H252</f>
        <v>0</v>
      </c>
      <c r="S252" s="141">
        <v>0</v>
      </c>
      <c r="T252" s="142">
        <f t="shared" ref="T252:T272" si="63">S252*H252</f>
        <v>0</v>
      </c>
      <c r="AR252" s="143" t="s">
        <v>172</v>
      </c>
      <c r="AT252" s="143" t="s">
        <v>167</v>
      </c>
      <c r="AU252" s="143" t="s">
        <v>86</v>
      </c>
      <c r="AY252" s="2" t="s">
        <v>165</v>
      </c>
      <c r="BE252" s="144">
        <f t="shared" ref="BE252:BE272" si="64">IF(N252="základní",J252,0)</f>
        <v>0</v>
      </c>
      <c r="BF252" s="144">
        <f t="shared" ref="BF252:BF272" si="65">IF(N252="snížená",J252,0)</f>
        <v>0</v>
      </c>
      <c r="BG252" s="144">
        <f t="shared" ref="BG252:BG272" si="66">IF(N252="zákl. přenesená",J252,0)</f>
        <v>0</v>
      </c>
      <c r="BH252" s="144">
        <f t="shared" ref="BH252:BH272" si="67">IF(N252="sníž. přenesená",J252,0)</f>
        <v>0</v>
      </c>
      <c r="BI252" s="144">
        <f t="shared" ref="BI252:BI272" si="68">IF(N252="nulová",J252,0)</f>
        <v>0</v>
      </c>
      <c r="BJ252" s="2" t="s">
        <v>86</v>
      </c>
      <c r="BK252" s="144">
        <f t="shared" ref="BK252:BK272" si="69">ROUND(I252*H252,2)</f>
        <v>0</v>
      </c>
      <c r="BL252" s="2" t="s">
        <v>172</v>
      </c>
      <c r="BM252" s="143" t="s">
        <v>3065</v>
      </c>
    </row>
    <row r="253" spans="2:65" s="16" customFormat="1" ht="44.25" customHeight="1">
      <c r="B253" s="17"/>
      <c r="C253" s="132" t="s">
        <v>1106</v>
      </c>
      <c r="D253" s="132" t="s">
        <v>167</v>
      </c>
      <c r="E253" s="133" t="s">
        <v>3066</v>
      </c>
      <c r="F253" s="134" t="s">
        <v>3067</v>
      </c>
      <c r="G253" s="135" t="s">
        <v>452</v>
      </c>
      <c r="H253" s="136">
        <v>2</v>
      </c>
      <c r="I253" s="137"/>
      <c r="J253" s="138">
        <f t="shared" si="60"/>
        <v>0</v>
      </c>
      <c r="K253" s="134" t="s">
        <v>1</v>
      </c>
      <c r="L253" s="17"/>
      <c r="M253" s="139" t="s">
        <v>1</v>
      </c>
      <c r="N253" s="140" t="s">
        <v>43</v>
      </c>
      <c r="P253" s="141">
        <f t="shared" si="61"/>
        <v>0</v>
      </c>
      <c r="Q253" s="141">
        <v>0</v>
      </c>
      <c r="R253" s="141">
        <f t="shared" si="62"/>
        <v>0</v>
      </c>
      <c r="S253" s="141">
        <v>0</v>
      </c>
      <c r="T253" s="142">
        <f t="shared" si="63"/>
        <v>0</v>
      </c>
      <c r="AR253" s="143" t="s">
        <v>172</v>
      </c>
      <c r="AT253" s="143" t="s">
        <v>167</v>
      </c>
      <c r="AU253" s="143" t="s">
        <v>86</v>
      </c>
      <c r="AY253" s="2" t="s">
        <v>165</v>
      </c>
      <c r="BE253" s="144">
        <f t="shared" si="64"/>
        <v>0</v>
      </c>
      <c r="BF253" s="144">
        <f t="shared" si="65"/>
        <v>0</v>
      </c>
      <c r="BG253" s="144">
        <f t="shared" si="66"/>
        <v>0</v>
      </c>
      <c r="BH253" s="144">
        <f t="shared" si="67"/>
        <v>0</v>
      </c>
      <c r="BI253" s="144">
        <f t="shared" si="68"/>
        <v>0</v>
      </c>
      <c r="BJ253" s="2" t="s">
        <v>86</v>
      </c>
      <c r="BK253" s="144">
        <f t="shared" si="69"/>
        <v>0</v>
      </c>
      <c r="BL253" s="2" t="s">
        <v>172</v>
      </c>
      <c r="BM253" s="143" t="s">
        <v>3068</v>
      </c>
    </row>
    <row r="254" spans="2:65" s="16" customFormat="1" ht="24.2" customHeight="1">
      <c r="B254" s="17"/>
      <c r="C254" s="132" t="s">
        <v>1113</v>
      </c>
      <c r="D254" s="132" t="s">
        <v>167</v>
      </c>
      <c r="E254" s="133" t="s">
        <v>3069</v>
      </c>
      <c r="F254" s="134" t="s">
        <v>3070</v>
      </c>
      <c r="G254" s="135" t="s">
        <v>452</v>
      </c>
      <c r="H254" s="136">
        <v>2</v>
      </c>
      <c r="I254" s="137"/>
      <c r="J254" s="138">
        <f t="shared" si="60"/>
        <v>0</v>
      </c>
      <c r="K254" s="134" t="s">
        <v>1</v>
      </c>
      <c r="L254" s="17"/>
      <c r="M254" s="139" t="s">
        <v>1</v>
      </c>
      <c r="N254" s="140" t="s">
        <v>43</v>
      </c>
      <c r="P254" s="141">
        <f t="shared" si="61"/>
        <v>0</v>
      </c>
      <c r="Q254" s="141">
        <v>0</v>
      </c>
      <c r="R254" s="141">
        <f t="shared" si="62"/>
        <v>0</v>
      </c>
      <c r="S254" s="141">
        <v>0</v>
      </c>
      <c r="T254" s="142">
        <f t="shared" si="63"/>
        <v>0</v>
      </c>
      <c r="AR254" s="143" t="s">
        <v>172</v>
      </c>
      <c r="AT254" s="143" t="s">
        <v>167</v>
      </c>
      <c r="AU254" s="143" t="s">
        <v>86</v>
      </c>
      <c r="AY254" s="2" t="s">
        <v>165</v>
      </c>
      <c r="BE254" s="144">
        <f t="shared" si="64"/>
        <v>0</v>
      </c>
      <c r="BF254" s="144">
        <f t="shared" si="65"/>
        <v>0</v>
      </c>
      <c r="BG254" s="144">
        <f t="shared" si="66"/>
        <v>0</v>
      </c>
      <c r="BH254" s="144">
        <f t="shared" si="67"/>
        <v>0</v>
      </c>
      <c r="BI254" s="144">
        <f t="shared" si="68"/>
        <v>0</v>
      </c>
      <c r="BJ254" s="2" t="s">
        <v>86</v>
      </c>
      <c r="BK254" s="144">
        <f t="shared" si="69"/>
        <v>0</v>
      </c>
      <c r="BL254" s="2" t="s">
        <v>172</v>
      </c>
      <c r="BM254" s="143" t="s">
        <v>3071</v>
      </c>
    </row>
    <row r="255" spans="2:65" s="16" customFormat="1" ht="33" customHeight="1">
      <c r="B255" s="17"/>
      <c r="C255" s="132" t="s">
        <v>1117</v>
      </c>
      <c r="D255" s="132" t="s">
        <v>167</v>
      </c>
      <c r="E255" s="133" t="s">
        <v>3072</v>
      </c>
      <c r="F255" s="134" t="s">
        <v>3073</v>
      </c>
      <c r="G255" s="135" t="s">
        <v>452</v>
      </c>
      <c r="H255" s="136">
        <v>2</v>
      </c>
      <c r="I255" s="137"/>
      <c r="J255" s="138">
        <f t="shared" si="60"/>
        <v>0</v>
      </c>
      <c r="K255" s="134" t="s">
        <v>1</v>
      </c>
      <c r="L255" s="17"/>
      <c r="M255" s="139" t="s">
        <v>1</v>
      </c>
      <c r="N255" s="140" t="s">
        <v>43</v>
      </c>
      <c r="P255" s="141">
        <f t="shared" si="61"/>
        <v>0</v>
      </c>
      <c r="Q255" s="141">
        <v>0</v>
      </c>
      <c r="R255" s="141">
        <f t="shared" si="62"/>
        <v>0</v>
      </c>
      <c r="S255" s="141">
        <v>0</v>
      </c>
      <c r="T255" s="142">
        <f t="shared" si="63"/>
        <v>0</v>
      </c>
      <c r="AR255" s="143" t="s">
        <v>172</v>
      </c>
      <c r="AT255" s="143" t="s">
        <v>167</v>
      </c>
      <c r="AU255" s="143" t="s">
        <v>86</v>
      </c>
      <c r="AY255" s="2" t="s">
        <v>165</v>
      </c>
      <c r="BE255" s="144">
        <f t="shared" si="64"/>
        <v>0</v>
      </c>
      <c r="BF255" s="144">
        <f t="shared" si="65"/>
        <v>0</v>
      </c>
      <c r="BG255" s="144">
        <f t="shared" si="66"/>
        <v>0</v>
      </c>
      <c r="BH255" s="144">
        <f t="shared" si="67"/>
        <v>0</v>
      </c>
      <c r="BI255" s="144">
        <f t="shared" si="68"/>
        <v>0</v>
      </c>
      <c r="BJ255" s="2" t="s">
        <v>86</v>
      </c>
      <c r="BK255" s="144">
        <f t="shared" si="69"/>
        <v>0</v>
      </c>
      <c r="BL255" s="2" t="s">
        <v>172</v>
      </c>
      <c r="BM255" s="143" t="s">
        <v>3074</v>
      </c>
    </row>
    <row r="256" spans="2:65" s="16" customFormat="1" ht="16.5" customHeight="1">
      <c r="B256" s="17"/>
      <c r="C256" s="132" t="s">
        <v>1124</v>
      </c>
      <c r="D256" s="132" t="s">
        <v>167</v>
      </c>
      <c r="E256" s="133" t="s">
        <v>3075</v>
      </c>
      <c r="F256" s="134" t="s">
        <v>3076</v>
      </c>
      <c r="G256" s="135" t="s">
        <v>452</v>
      </c>
      <c r="H256" s="136">
        <v>1</v>
      </c>
      <c r="I256" s="137"/>
      <c r="J256" s="138">
        <f t="shared" si="60"/>
        <v>0</v>
      </c>
      <c r="K256" s="134" t="s">
        <v>1</v>
      </c>
      <c r="L256" s="17"/>
      <c r="M256" s="139" t="s">
        <v>1</v>
      </c>
      <c r="N256" s="140" t="s">
        <v>43</v>
      </c>
      <c r="P256" s="141">
        <f t="shared" si="61"/>
        <v>0</v>
      </c>
      <c r="Q256" s="141">
        <v>0</v>
      </c>
      <c r="R256" s="141">
        <f t="shared" si="62"/>
        <v>0</v>
      </c>
      <c r="S256" s="141">
        <v>0</v>
      </c>
      <c r="T256" s="142">
        <f t="shared" si="63"/>
        <v>0</v>
      </c>
      <c r="AR256" s="143" t="s">
        <v>172</v>
      </c>
      <c r="AT256" s="143" t="s">
        <v>167</v>
      </c>
      <c r="AU256" s="143" t="s">
        <v>86</v>
      </c>
      <c r="AY256" s="2" t="s">
        <v>165</v>
      </c>
      <c r="BE256" s="144">
        <f t="shared" si="64"/>
        <v>0</v>
      </c>
      <c r="BF256" s="144">
        <f t="shared" si="65"/>
        <v>0</v>
      </c>
      <c r="BG256" s="144">
        <f t="shared" si="66"/>
        <v>0</v>
      </c>
      <c r="BH256" s="144">
        <f t="shared" si="67"/>
        <v>0</v>
      </c>
      <c r="BI256" s="144">
        <f t="shared" si="68"/>
        <v>0</v>
      </c>
      <c r="BJ256" s="2" t="s">
        <v>86</v>
      </c>
      <c r="BK256" s="144">
        <f t="shared" si="69"/>
        <v>0</v>
      </c>
      <c r="BL256" s="2" t="s">
        <v>172</v>
      </c>
      <c r="BM256" s="143" t="s">
        <v>3077</v>
      </c>
    </row>
    <row r="257" spans="2:65" s="16" customFormat="1" ht="24.2" customHeight="1">
      <c r="B257" s="17"/>
      <c r="C257" s="132" t="s">
        <v>1131</v>
      </c>
      <c r="D257" s="132" t="s">
        <v>167</v>
      </c>
      <c r="E257" s="133" t="s">
        <v>3078</v>
      </c>
      <c r="F257" s="134" t="s">
        <v>3079</v>
      </c>
      <c r="G257" s="135" t="s">
        <v>452</v>
      </c>
      <c r="H257" s="136">
        <v>1</v>
      </c>
      <c r="I257" s="137"/>
      <c r="J257" s="138">
        <f t="shared" si="60"/>
        <v>0</v>
      </c>
      <c r="K257" s="134" t="s">
        <v>1</v>
      </c>
      <c r="L257" s="17"/>
      <c r="M257" s="139" t="s">
        <v>1</v>
      </c>
      <c r="N257" s="140" t="s">
        <v>43</v>
      </c>
      <c r="P257" s="141">
        <f t="shared" si="61"/>
        <v>0</v>
      </c>
      <c r="Q257" s="141">
        <v>0</v>
      </c>
      <c r="R257" s="141">
        <f t="shared" si="62"/>
        <v>0</v>
      </c>
      <c r="S257" s="141">
        <v>0</v>
      </c>
      <c r="T257" s="142">
        <f t="shared" si="63"/>
        <v>0</v>
      </c>
      <c r="AR257" s="143" t="s">
        <v>172</v>
      </c>
      <c r="AT257" s="143" t="s">
        <v>167</v>
      </c>
      <c r="AU257" s="143" t="s">
        <v>86</v>
      </c>
      <c r="AY257" s="2" t="s">
        <v>165</v>
      </c>
      <c r="BE257" s="144">
        <f t="shared" si="64"/>
        <v>0</v>
      </c>
      <c r="BF257" s="144">
        <f t="shared" si="65"/>
        <v>0</v>
      </c>
      <c r="BG257" s="144">
        <f t="shared" si="66"/>
        <v>0</v>
      </c>
      <c r="BH257" s="144">
        <f t="shared" si="67"/>
        <v>0</v>
      </c>
      <c r="BI257" s="144">
        <f t="shared" si="68"/>
        <v>0</v>
      </c>
      <c r="BJ257" s="2" t="s">
        <v>86</v>
      </c>
      <c r="BK257" s="144">
        <f t="shared" si="69"/>
        <v>0</v>
      </c>
      <c r="BL257" s="2" t="s">
        <v>172</v>
      </c>
      <c r="BM257" s="143" t="s">
        <v>3080</v>
      </c>
    </row>
    <row r="258" spans="2:65" s="16" customFormat="1" ht="16.5" customHeight="1">
      <c r="B258" s="17"/>
      <c r="C258" s="132" t="s">
        <v>1137</v>
      </c>
      <c r="D258" s="132" t="s">
        <v>167</v>
      </c>
      <c r="E258" s="133" t="s">
        <v>3081</v>
      </c>
      <c r="F258" s="134" t="s">
        <v>3082</v>
      </c>
      <c r="G258" s="135" t="s">
        <v>452</v>
      </c>
      <c r="H258" s="136">
        <v>1</v>
      </c>
      <c r="I258" s="137"/>
      <c r="J258" s="138">
        <f t="shared" si="60"/>
        <v>0</v>
      </c>
      <c r="K258" s="134" t="s">
        <v>1</v>
      </c>
      <c r="L258" s="17"/>
      <c r="M258" s="139" t="s">
        <v>1</v>
      </c>
      <c r="N258" s="140" t="s">
        <v>43</v>
      </c>
      <c r="P258" s="141">
        <f t="shared" si="61"/>
        <v>0</v>
      </c>
      <c r="Q258" s="141">
        <v>0</v>
      </c>
      <c r="R258" s="141">
        <f t="shared" si="62"/>
        <v>0</v>
      </c>
      <c r="S258" s="141">
        <v>0</v>
      </c>
      <c r="T258" s="142">
        <f t="shared" si="63"/>
        <v>0</v>
      </c>
      <c r="AR258" s="143" t="s">
        <v>172</v>
      </c>
      <c r="AT258" s="143" t="s">
        <v>167</v>
      </c>
      <c r="AU258" s="143" t="s">
        <v>86</v>
      </c>
      <c r="AY258" s="2" t="s">
        <v>165</v>
      </c>
      <c r="BE258" s="144">
        <f t="shared" si="64"/>
        <v>0</v>
      </c>
      <c r="BF258" s="144">
        <f t="shared" si="65"/>
        <v>0</v>
      </c>
      <c r="BG258" s="144">
        <f t="shared" si="66"/>
        <v>0</v>
      </c>
      <c r="BH258" s="144">
        <f t="shared" si="67"/>
        <v>0</v>
      </c>
      <c r="BI258" s="144">
        <f t="shared" si="68"/>
        <v>0</v>
      </c>
      <c r="BJ258" s="2" t="s">
        <v>86</v>
      </c>
      <c r="BK258" s="144">
        <f t="shared" si="69"/>
        <v>0</v>
      </c>
      <c r="BL258" s="2" t="s">
        <v>172</v>
      </c>
      <c r="BM258" s="143" t="s">
        <v>3083</v>
      </c>
    </row>
    <row r="259" spans="2:65" s="16" customFormat="1" ht="24.2" customHeight="1">
      <c r="B259" s="17"/>
      <c r="C259" s="132" t="s">
        <v>1141</v>
      </c>
      <c r="D259" s="132" t="s">
        <v>167</v>
      </c>
      <c r="E259" s="133" t="s">
        <v>3084</v>
      </c>
      <c r="F259" s="134" t="s">
        <v>3085</v>
      </c>
      <c r="G259" s="135" t="s">
        <v>452</v>
      </c>
      <c r="H259" s="136">
        <v>1</v>
      </c>
      <c r="I259" s="137"/>
      <c r="J259" s="138">
        <f t="shared" si="60"/>
        <v>0</v>
      </c>
      <c r="K259" s="134" t="s">
        <v>1</v>
      </c>
      <c r="L259" s="17"/>
      <c r="M259" s="139" t="s">
        <v>1</v>
      </c>
      <c r="N259" s="140" t="s">
        <v>43</v>
      </c>
      <c r="P259" s="141">
        <f t="shared" si="61"/>
        <v>0</v>
      </c>
      <c r="Q259" s="141">
        <v>0</v>
      </c>
      <c r="R259" s="141">
        <f t="shared" si="62"/>
        <v>0</v>
      </c>
      <c r="S259" s="141">
        <v>0</v>
      </c>
      <c r="T259" s="142">
        <f t="shared" si="63"/>
        <v>0</v>
      </c>
      <c r="AR259" s="143" t="s">
        <v>172</v>
      </c>
      <c r="AT259" s="143" t="s">
        <v>167</v>
      </c>
      <c r="AU259" s="143" t="s">
        <v>86</v>
      </c>
      <c r="AY259" s="2" t="s">
        <v>165</v>
      </c>
      <c r="BE259" s="144">
        <f t="shared" si="64"/>
        <v>0</v>
      </c>
      <c r="BF259" s="144">
        <f t="shared" si="65"/>
        <v>0</v>
      </c>
      <c r="BG259" s="144">
        <f t="shared" si="66"/>
        <v>0</v>
      </c>
      <c r="BH259" s="144">
        <f t="shared" si="67"/>
        <v>0</v>
      </c>
      <c r="BI259" s="144">
        <f t="shared" si="68"/>
        <v>0</v>
      </c>
      <c r="BJ259" s="2" t="s">
        <v>86</v>
      </c>
      <c r="BK259" s="144">
        <f t="shared" si="69"/>
        <v>0</v>
      </c>
      <c r="BL259" s="2" t="s">
        <v>172</v>
      </c>
      <c r="BM259" s="143" t="s">
        <v>3086</v>
      </c>
    </row>
    <row r="260" spans="2:65" s="16" customFormat="1" ht="37.9" customHeight="1">
      <c r="B260" s="17"/>
      <c r="C260" s="132" t="s">
        <v>265</v>
      </c>
      <c r="D260" s="132" t="s">
        <v>167</v>
      </c>
      <c r="E260" s="133" t="s">
        <v>3087</v>
      </c>
      <c r="F260" s="134" t="s">
        <v>3088</v>
      </c>
      <c r="G260" s="135" t="s">
        <v>452</v>
      </c>
      <c r="H260" s="136">
        <v>1</v>
      </c>
      <c r="I260" s="137"/>
      <c r="J260" s="138">
        <f t="shared" si="60"/>
        <v>0</v>
      </c>
      <c r="K260" s="134" t="s">
        <v>1</v>
      </c>
      <c r="L260" s="17"/>
      <c r="M260" s="139" t="s">
        <v>1</v>
      </c>
      <c r="N260" s="140" t="s">
        <v>43</v>
      </c>
      <c r="P260" s="141">
        <f t="shared" si="61"/>
        <v>0</v>
      </c>
      <c r="Q260" s="141">
        <v>0</v>
      </c>
      <c r="R260" s="141">
        <f t="shared" si="62"/>
        <v>0</v>
      </c>
      <c r="S260" s="141">
        <v>0</v>
      </c>
      <c r="T260" s="142">
        <f t="shared" si="63"/>
        <v>0</v>
      </c>
      <c r="AR260" s="143" t="s">
        <v>172</v>
      </c>
      <c r="AT260" s="143" t="s">
        <v>167</v>
      </c>
      <c r="AU260" s="143" t="s">
        <v>86</v>
      </c>
      <c r="AY260" s="2" t="s">
        <v>165</v>
      </c>
      <c r="BE260" s="144">
        <f t="shared" si="64"/>
        <v>0</v>
      </c>
      <c r="BF260" s="144">
        <f t="shared" si="65"/>
        <v>0</v>
      </c>
      <c r="BG260" s="144">
        <f t="shared" si="66"/>
        <v>0</v>
      </c>
      <c r="BH260" s="144">
        <f t="shared" si="67"/>
        <v>0</v>
      </c>
      <c r="BI260" s="144">
        <f t="shared" si="68"/>
        <v>0</v>
      </c>
      <c r="BJ260" s="2" t="s">
        <v>86</v>
      </c>
      <c r="BK260" s="144">
        <f t="shared" si="69"/>
        <v>0</v>
      </c>
      <c r="BL260" s="2" t="s">
        <v>172</v>
      </c>
      <c r="BM260" s="143" t="s">
        <v>3089</v>
      </c>
    </row>
    <row r="261" spans="2:65" s="16" customFormat="1" ht="24.2" customHeight="1">
      <c r="B261" s="17"/>
      <c r="C261" s="132" t="s">
        <v>1151</v>
      </c>
      <c r="D261" s="132" t="s">
        <v>167</v>
      </c>
      <c r="E261" s="133" t="s">
        <v>3090</v>
      </c>
      <c r="F261" s="134" t="s">
        <v>3091</v>
      </c>
      <c r="G261" s="135" t="s">
        <v>452</v>
      </c>
      <c r="H261" s="136">
        <v>1</v>
      </c>
      <c r="I261" s="137"/>
      <c r="J261" s="138">
        <f t="shared" si="60"/>
        <v>0</v>
      </c>
      <c r="K261" s="134" t="s">
        <v>1</v>
      </c>
      <c r="L261" s="17"/>
      <c r="M261" s="139" t="s">
        <v>1</v>
      </c>
      <c r="N261" s="140" t="s">
        <v>43</v>
      </c>
      <c r="P261" s="141">
        <f t="shared" si="61"/>
        <v>0</v>
      </c>
      <c r="Q261" s="141">
        <v>0</v>
      </c>
      <c r="R261" s="141">
        <f t="shared" si="62"/>
        <v>0</v>
      </c>
      <c r="S261" s="141">
        <v>0</v>
      </c>
      <c r="T261" s="142">
        <f t="shared" si="63"/>
        <v>0</v>
      </c>
      <c r="AR261" s="143" t="s">
        <v>172</v>
      </c>
      <c r="AT261" s="143" t="s">
        <v>167</v>
      </c>
      <c r="AU261" s="143" t="s">
        <v>86</v>
      </c>
      <c r="AY261" s="2" t="s">
        <v>165</v>
      </c>
      <c r="BE261" s="144">
        <f t="shared" si="64"/>
        <v>0</v>
      </c>
      <c r="BF261" s="144">
        <f t="shared" si="65"/>
        <v>0</v>
      </c>
      <c r="BG261" s="144">
        <f t="shared" si="66"/>
        <v>0</v>
      </c>
      <c r="BH261" s="144">
        <f t="shared" si="67"/>
        <v>0</v>
      </c>
      <c r="BI261" s="144">
        <f t="shared" si="68"/>
        <v>0</v>
      </c>
      <c r="BJ261" s="2" t="s">
        <v>86</v>
      </c>
      <c r="BK261" s="144">
        <f t="shared" si="69"/>
        <v>0</v>
      </c>
      <c r="BL261" s="2" t="s">
        <v>172</v>
      </c>
      <c r="BM261" s="143" t="s">
        <v>3092</v>
      </c>
    </row>
    <row r="262" spans="2:65" s="16" customFormat="1" ht="33" customHeight="1">
      <c r="B262" s="17"/>
      <c r="C262" s="132" t="s">
        <v>1158</v>
      </c>
      <c r="D262" s="132" t="s">
        <v>167</v>
      </c>
      <c r="E262" s="133" t="s">
        <v>3093</v>
      </c>
      <c r="F262" s="134" t="s">
        <v>3094</v>
      </c>
      <c r="G262" s="135" t="s">
        <v>452</v>
      </c>
      <c r="H262" s="136">
        <v>1</v>
      </c>
      <c r="I262" s="137"/>
      <c r="J262" s="138">
        <f t="shared" si="60"/>
        <v>0</v>
      </c>
      <c r="K262" s="134" t="s">
        <v>1</v>
      </c>
      <c r="L262" s="17"/>
      <c r="M262" s="139" t="s">
        <v>1</v>
      </c>
      <c r="N262" s="140" t="s">
        <v>43</v>
      </c>
      <c r="P262" s="141">
        <f t="shared" si="61"/>
        <v>0</v>
      </c>
      <c r="Q262" s="141">
        <v>0</v>
      </c>
      <c r="R262" s="141">
        <f t="shared" si="62"/>
        <v>0</v>
      </c>
      <c r="S262" s="141">
        <v>0</v>
      </c>
      <c r="T262" s="142">
        <f t="shared" si="63"/>
        <v>0</v>
      </c>
      <c r="AR262" s="143" t="s">
        <v>172</v>
      </c>
      <c r="AT262" s="143" t="s">
        <v>167</v>
      </c>
      <c r="AU262" s="143" t="s">
        <v>86</v>
      </c>
      <c r="AY262" s="2" t="s">
        <v>165</v>
      </c>
      <c r="BE262" s="144">
        <f t="shared" si="64"/>
        <v>0</v>
      </c>
      <c r="BF262" s="144">
        <f t="shared" si="65"/>
        <v>0</v>
      </c>
      <c r="BG262" s="144">
        <f t="shared" si="66"/>
        <v>0</v>
      </c>
      <c r="BH262" s="144">
        <f t="shared" si="67"/>
        <v>0</v>
      </c>
      <c r="BI262" s="144">
        <f t="shared" si="68"/>
        <v>0</v>
      </c>
      <c r="BJ262" s="2" t="s">
        <v>86</v>
      </c>
      <c r="BK262" s="144">
        <f t="shared" si="69"/>
        <v>0</v>
      </c>
      <c r="BL262" s="2" t="s">
        <v>172</v>
      </c>
      <c r="BM262" s="143" t="s">
        <v>3095</v>
      </c>
    </row>
    <row r="263" spans="2:65" s="16" customFormat="1" ht="44.25" customHeight="1">
      <c r="B263" s="17"/>
      <c r="C263" s="132" t="s">
        <v>1165</v>
      </c>
      <c r="D263" s="132" t="s">
        <v>167</v>
      </c>
      <c r="E263" s="133" t="s">
        <v>3096</v>
      </c>
      <c r="F263" s="134" t="s">
        <v>3097</v>
      </c>
      <c r="G263" s="135" t="s">
        <v>452</v>
      </c>
      <c r="H263" s="136">
        <v>1</v>
      </c>
      <c r="I263" s="137"/>
      <c r="J263" s="138">
        <f t="shared" si="60"/>
        <v>0</v>
      </c>
      <c r="K263" s="134" t="s">
        <v>1</v>
      </c>
      <c r="L263" s="17"/>
      <c r="M263" s="139" t="s">
        <v>1</v>
      </c>
      <c r="N263" s="140" t="s">
        <v>43</v>
      </c>
      <c r="P263" s="141">
        <f t="shared" si="61"/>
        <v>0</v>
      </c>
      <c r="Q263" s="141">
        <v>0</v>
      </c>
      <c r="R263" s="141">
        <f t="shared" si="62"/>
        <v>0</v>
      </c>
      <c r="S263" s="141">
        <v>0</v>
      </c>
      <c r="T263" s="142">
        <f t="shared" si="63"/>
        <v>0</v>
      </c>
      <c r="AR263" s="143" t="s">
        <v>172</v>
      </c>
      <c r="AT263" s="143" t="s">
        <v>167</v>
      </c>
      <c r="AU263" s="143" t="s">
        <v>86</v>
      </c>
      <c r="AY263" s="2" t="s">
        <v>165</v>
      </c>
      <c r="BE263" s="144">
        <f t="shared" si="64"/>
        <v>0</v>
      </c>
      <c r="BF263" s="144">
        <f t="shared" si="65"/>
        <v>0</v>
      </c>
      <c r="BG263" s="144">
        <f t="shared" si="66"/>
        <v>0</v>
      </c>
      <c r="BH263" s="144">
        <f t="shared" si="67"/>
        <v>0</v>
      </c>
      <c r="BI263" s="144">
        <f t="shared" si="68"/>
        <v>0</v>
      </c>
      <c r="BJ263" s="2" t="s">
        <v>86</v>
      </c>
      <c r="BK263" s="144">
        <f t="shared" si="69"/>
        <v>0</v>
      </c>
      <c r="BL263" s="2" t="s">
        <v>172</v>
      </c>
      <c r="BM263" s="143" t="s">
        <v>3098</v>
      </c>
    </row>
    <row r="264" spans="2:65" s="16" customFormat="1" ht="24.2" customHeight="1">
      <c r="B264" s="17"/>
      <c r="C264" s="132" t="s">
        <v>1170</v>
      </c>
      <c r="D264" s="132" t="s">
        <v>167</v>
      </c>
      <c r="E264" s="133" t="s">
        <v>3099</v>
      </c>
      <c r="F264" s="134" t="s">
        <v>3100</v>
      </c>
      <c r="G264" s="135" t="s">
        <v>452</v>
      </c>
      <c r="H264" s="136">
        <v>1</v>
      </c>
      <c r="I264" s="137"/>
      <c r="J264" s="138">
        <f t="shared" si="60"/>
        <v>0</v>
      </c>
      <c r="K264" s="134" t="s">
        <v>1</v>
      </c>
      <c r="L264" s="17"/>
      <c r="M264" s="139" t="s">
        <v>1</v>
      </c>
      <c r="N264" s="140" t="s">
        <v>43</v>
      </c>
      <c r="P264" s="141">
        <f t="shared" si="61"/>
        <v>0</v>
      </c>
      <c r="Q264" s="141">
        <v>0</v>
      </c>
      <c r="R264" s="141">
        <f t="shared" si="62"/>
        <v>0</v>
      </c>
      <c r="S264" s="141">
        <v>0</v>
      </c>
      <c r="T264" s="142">
        <f t="shared" si="63"/>
        <v>0</v>
      </c>
      <c r="AR264" s="143" t="s">
        <v>172</v>
      </c>
      <c r="AT264" s="143" t="s">
        <v>167</v>
      </c>
      <c r="AU264" s="143" t="s">
        <v>86</v>
      </c>
      <c r="AY264" s="2" t="s">
        <v>165</v>
      </c>
      <c r="BE264" s="144">
        <f t="shared" si="64"/>
        <v>0</v>
      </c>
      <c r="BF264" s="144">
        <f t="shared" si="65"/>
        <v>0</v>
      </c>
      <c r="BG264" s="144">
        <f t="shared" si="66"/>
        <v>0</v>
      </c>
      <c r="BH264" s="144">
        <f t="shared" si="67"/>
        <v>0</v>
      </c>
      <c r="BI264" s="144">
        <f t="shared" si="68"/>
        <v>0</v>
      </c>
      <c r="BJ264" s="2" t="s">
        <v>86</v>
      </c>
      <c r="BK264" s="144">
        <f t="shared" si="69"/>
        <v>0</v>
      </c>
      <c r="BL264" s="2" t="s">
        <v>172</v>
      </c>
      <c r="BM264" s="143" t="s">
        <v>3101</v>
      </c>
    </row>
    <row r="265" spans="2:65" s="16" customFormat="1" ht="55.5" customHeight="1">
      <c r="B265" s="17"/>
      <c r="C265" s="132" t="s">
        <v>1176</v>
      </c>
      <c r="D265" s="132" t="s">
        <v>167</v>
      </c>
      <c r="E265" s="133" t="s">
        <v>3102</v>
      </c>
      <c r="F265" s="134" t="s">
        <v>3103</v>
      </c>
      <c r="G265" s="135" t="s">
        <v>452</v>
      </c>
      <c r="H265" s="136">
        <v>1</v>
      </c>
      <c r="I265" s="137"/>
      <c r="J265" s="138">
        <f t="shared" si="60"/>
        <v>0</v>
      </c>
      <c r="K265" s="134" t="s">
        <v>1</v>
      </c>
      <c r="L265" s="17"/>
      <c r="M265" s="139" t="s">
        <v>1</v>
      </c>
      <c r="N265" s="140" t="s">
        <v>43</v>
      </c>
      <c r="P265" s="141">
        <f t="shared" si="61"/>
        <v>0</v>
      </c>
      <c r="Q265" s="141">
        <v>0</v>
      </c>
      <c r="R265" s="141">
        <f t="shared" si="62"/>
        <v>0</v>
      </c>
      <c r="S265" s="141">
        <v>0</v>
      </c>
      <c r="T265" s="142">
        <f t="shared" si="63"/>
        <v>0</v>
      </c>
      <c r="AR265" s="143" t="s">
        <v>172</v>
      </c>
      <c r="AT265" s="143" t="s">
        <v>167</v>
      </c>
      <c r="AU265" s="143" t="s">
        <v>86</v>
      </c>
      <c r="AY265" s="2" t="s">
        <v>165</v>
      </c>
      <c r="BE265" s="144">
        <f t="shared" si="64"/>
        <v>0</v>
      </c>
      <c r="BF265" s="144">
        <f t="shared" si="65"/>
        <v>0</v>
      </c>
      <c r="BG265" s="144">
        <f t="shared" si="66"/>
        <v>0</v>
      </c>
      <c r="BH265" s="144">
        <f t="shared" si="67"/>
        <v>0</v>
      </c>
      <c r="BI265" s="144">
        <f t="shared" si="68"/>
        <v>0</v>
      </c>
      <c r="BJ265" s="2" t="s">
        <v>86</v>
      </c>
      <c r="BK265" s="144">
        <f t="shared" si="69"/>
        <v>0</v>
      </c>
      <c r="BL265" s="2" t="s">
        <v>172</v>
      </c>
      <c r="BM265" s="143" t="s">
        <v>1446</v>
      </c>
    </row>
    <row r="266" spans="2:65" s="16" customFormat="1" ht="44.25" customHeight="1">
      <c r="B266" s="17"/>
      <c r="C266" s="132" t="s">
        <v>1183</v>
      </c>
      <c r="D266" s="132" t="s">
        <v>167</v>
      </c>
      <c r="E266" s="133" t="s">
        <v>3104</v>
      </c>
      <c r="F266" s="134" t="s">
        <v>3105</v>
      </c>
      <c r="G266" s="135" t="s">
        <v>452</v>
      </c>
      <c r="H266" s="136">
        <v>1</v>
      </c>
      <c r="I266" s="137"/>
      <c r="J266" s="138">
        <f t="shared" si="60"/>
        <v>0</v>
      </c>
      <c r="K266" s="134" t="s">
        <v>1</v>
      </c>
      <c r="L266" s="17"/>
      <c r="M266" s="139" t="s">
        <v>1</v>
      </c>
      <c r="N266" s="140" t="s">
        <v>43</v>
      </c>
      <c r="P266" s="141">
        <f t="shared" si="61"/>
        <v>0</v>
      </c>
      <c r="Q266" s="141">
        <v>0</v>
      </c>
      <c r="R266" s="141">
        <f t="shared" si="62"/>
        <v>0</v>
      </c>
      <c r="S266" s="141">
        <v>0</v>
      </c>
      <c r="T266" s="142">
        <f t="shared" si="63"/>
        <v>0</v>
      </c>
      <c r="AR266" s="143" t="s">
        <v>172</v>
      </c>
      <c r="AT266" s="143" t="s">
        <v>167</v>
      </c>
      <c r="AU266" s="143" t="s">
        <v>86</v>
      </c>
      <c r="AY266" s="2" t="s">
        <v>165</v>
      </c>
      <c r="BE266" s="144">
        <f t="shared" si="64"/>
        <v>0</v>
      </c>
      <c r="BF266" s="144">
        <f t="shared" si="65"/>
        <v>0</v>
      </c>
      <c r="BG266" s="144">
        <f t="shared" si="66"/>
        <v>0</v>
      </c>
      <c r="BH266" s="144">
        <f t="shared" si="67"/>
        <v>0</v>
      </c>
      <c r="BI266" s="144">
        <f t="shared" si="68"/>
        <v>0</v>
      </c>
      <c r="BJ266" s="2" t="s">
        <v>86</v>
      </c>
      <c r="BK266" s="144">
        <f t="shared" si="69"/>
        <v>0</v>
      </c>
      <c r="BL266" s="2" t="s">
        <v>172</v>
      </c>
      <c r="BM266" s="143" t="s">
        <v>3106</v>
      </c>
    </row>
    <row r="267" spans="2:65" s="16" customFormat="1" ht="24.2" customHeight="1">
      <c r="B267" s="17"/>
      <c r="C267" s="132" t="s">
        <v>1187</v>
      </c>
      <c r="D267" s="132" t="s">
        <v>167</v>
      </c>
      <c r="E267" s="133" t="s">
        <v>3107</v>
      </c>
      <c r="F267" s="134" t="s">
        <v>3108</v>
      </c>
      <c r="G267" s="135" t="s">
        <v>452</v>
      </c>
      <c r="H267" s="136">
        <v>1</v>
      </c>
      <c r="I267" s="137"/>
      <c r="J267" s="138">
        <f t="shared" si="60"/>
        <v>0</v>
      </c>
      <c r="K267" s="134" t="s">
        <v>1</v>
      </c>
      <c r="L267" s="17"/>
      <c r="M267" s="139" t="s">
        <v>1</v>
      </c>
      <c r="N267" s="140" t="s">
        <v>43</v>
      </c>
      <c r="P267" s="141">
        <f t="shared" si="61"/>
        <v>0</v>
      </c>
      <c r="Q267" s="141">
        <v>0</v>
      </c>
      <c r="R267" s="141">
        <f t="shared" si="62"/>
        <v>0</v>
      </c>
      <c r="S267" s="141">
        <v>0</v>
      </c>
      <c r="T267" s="142">
        <f t="shared" si="63"/>
        <v>0</v>
      </c>
      <c r="AR267" s="143" t="s">
        <v>172</v>
      </c>
      <c r="AT267" s="143" t="s">
        <v>167</v>
      </c>
      <c r="AU267" s="143" t="s">
        <v>86</v>
      </c>
      <c r="AY267" s="2" t="s">
        <v>165</v>
      </c>
      <c r="BE267" s="144">
        <f t="shared" si="64"/>
        <v>0</v>
      </c>
      <c r="BF267" s="144">
        <f t="shared" si="65"/>
        <v>0</v>
      </c>
      <c r="BG267" s="144">
        <f t="shared" si="66"/>
        <v>0</v>
      </c>
      <c r="BH267" s="144">
        <f t="shared" si="67"/>
        <v>0</v>
      </c>
      <c r="BI267" s="144">
        <f t="shared" si="68"/>
        <v>0</v>
      </c>
      <c r="BJ267" s="2" t="s">
        <v>86</v>
      </c>
      <c r="BK267" s="144">
        <f t="shared" si="69"/>
        <v>0</v>
      </c>
      <c r="BL267" s="2" t="s">
        <v>172</v>
      </c>
      <c r="BM267" s="143" t="s">
        <v>3109</v>
      </c>
    </row>
    <row r="268" spans="2:65" s="16" customFormat="1" ht="24.2" customHeight="1">
      <c r="B268" s="17"/>
      <c r="C268" s="132" t="s">
        <v>1194</v>
      </c>
      <c r="D268" s="132" t="s">
        <v>167</v>
      </c>
      <c r="E268" s="133" t="s">
        <v>3110</v>
      </c>
      <c r="F268" s="134" t="s">
        <v>3111</v>
      </c>
      <c r="G268" s="135" t="s">
        <v>452</v>
      </c>
      <c r="H268" s="136">
        <v>1</v>
      </c>
      <c r="I268" s="137"/>
      <c r="J268" s="138">
        <f t="shared" si="60"/>
        <v>0</v>
      </c>
      <c r="K268" s="134" t="s">
        <v>1</v>
      </c>
      <c r="L268" s="17"/>
      <c r="M268" s="139" t="s">
        <v>1</v>
      </c>
      <c r="N268" s="140" t="s">
        <v>43</v>
      </c>
      <c r="P268" s="141">
        <f t="shared" si="61"/>
        <v>0</v>
      </c>
      <c r="Q268" s="141">
        <v>0</v>
      </c>
      <c r="R268" s="141">
        <f t="shared" si="62"/>
        <v>0</v>
      </c>
      <c r="S268" s="141">
        <v>0</v>
      </c>
      <c r="T268" s="142">
        <f t="shared" si="63"/>
        <v>0</v>
      </c>
      <c r="AR268" s="143" t="s">
        <v>172</v>
      </c>
      <c r="AT268" s="143" t="s">
        <v>167</v>
      </c>
      <c r="AU268" s="143" t="s">
        <v>86</v>
      </c>
      <c r="AY268" s="2" t="s">
        <v>165</v>
      </c>
      <c r="BE268" s="144">
        <f t="shared" si="64"/>
        <v>0</v>
      </c>
      <c r="BF268" s="144">
        <f t="shared" si="65"/>
        <v>0</v>
      </c>
      <c r="BG268" s="144">
        <f t="shared" si="66"/>
        <v>0</v>
      </c>
      <c r="BH268" s="144">
        <f t="shared" si="67"/>
        <v>0</v>
      </c>
      <c r="BI268" s="144">
        <f t="shared" si="68"/>
        <v>0</v>
      </c>
      <c r="BJ268" s="2" t="s">
        <v>86</v>
      </c>
      <c r="BK268" s="144">
        <f t="shared" si="69"/>
        <v>0</v>
      </c>
      <c r="BL268" s="2" t="s">
        <v>172</v>
      </c>
      <c r="BM268" s="143" t="s">
        <v>3112</v>
      </c>
    </row>
    <row r="269" spans="2:65" s="16" customFormat="1" ht="24.2" customHeight="1">
      <c r="B269" s="17"/>
      <c r="C269" s="132" t="s">
        <v>1202</v>
      </c>
      <c r="D269" s="132" t="s">
        <v>167</v>
      </c>
      <c r="E269" s="133" t="s">
        <v>3113</v>
      </c>
      <c r="F269" s="134" t="s">
        <v>2845</v>
      </c>
      <c r="G269" s="135" t="s">
        <v>452</v>
      </c>
      <c r="H269" s="136">
        <v>1</v>
      </c>
      <c r="I269" s="137"/>
      <c r="J269" s="138">
        <f t="shared" si="60"/>
        <v>0</v>
      </c>
      <c r="K269" s="134" t="s">
        <v>1</v>
      </c>
      <c r="L269" s="17"/>
      <c r="M269" s="139" t="s">
        <v>1</v>
      </c>
      <c r="N269" s="140" t="s">
        <v>43</v>
      </c>
      <c r="P269" s="141">
        <f t="shared" si="61"/>
        <v>0</v>
      </c>
      <c r="Q269" s="141">
        <v>0</v>
      </c>
      <c r="R269" s="141">
        <f t="shared" si="62"/>
        <v>0</v>
      </c>
      <c r="S269" s="141">
        <v>0</v>
      </c>
      <c r="T269" s="142">
        <f t="shared" si="63"/>
        <v>0</v>
      </c>
      <c r="AR269" s="143" t="s">
        <v>172</v>
      </c>
      <c r="AT269" s="143" t="s">
        <v>167</v>
      </c>
      <c r="AU269" s="143" t="s">
        <v>86</v>
      </c>
      <c r="AY269" s="2" t="s">
        <v>165</v>
      </c>
      <c r="BE269" s="144">
        <f t="shared" si="64"/>
        <v>0</v>
      </c>
      <c r="BF269" s="144">
        <f t="shared" si="65"/>
        <v>0</v>
      </c>
      <c r="BG269" s="144">
        <f t="shared" si="66"/>
        <v>0</v>
      </c>
      <c r="BH269" s="144">
        <f t="shared" si="67"/>
        <v>0</v>
      </c>
      <c r="BI269" s="144">
        <f t="shared" si="68"/>
        <v>0</v>
      </c>
      <c r="BJ269" s="2" t="s">
        <v>86</v>
      </c>
      <c r="BK269" s="144">
        <f t="shared" si="69"/>
        <v>0</v>
      </c>
      <c r="BL269" s="2" t="s">
        <v>172</v>
      </c>
      <c r="BM269" s="143" t="s">
        <v>3114</v>
      </c>
    </row>
    <row r="270" spans="2:65" s="16" customFormat="1" ht="24.2" customHeight="1">
      <c r="B270" s="17"/>
      <c r="C270" s="132" t="s">
        <v>1207</v>
      </c>
      <c r="D270" s="132" t="s">
        <v>167</v>
      </c>
      <c r="E270" s="133" t="s">
        <v>3115</v>
      </c>
      <c r="F270" s="134" t="s">
        <v>3116</v>
      </c>
      <c r="G270" s="135" t="s">
        <v>452</v>
      </c>
      <c r="H270" s="136">
        <v>1</v>
      </c>
      <c r="I270" s="137"/>
      <c r="J270" s="138">
        <f t="shared" si="60"/>
        <v>0</v>
      </c>
      <c r="K270" s="134" t="s">
        <v>1</v>
      </c>
      <c r="L270" s="17"/>
      <c r="M270" s="139" t="s">
        <v>1</v>
      </c>
      <c r="N270" s="140" t="s">
        <v>43</v>
      </c>
      <c r="P270" s="141">
        <f t="shared" si="61"/>
        <v>0</v>
      </c>
      <c r="Q270" s="141">
        <v>0</v>
      </c>
      <c r="R270" s="141">
        <f t="shared" si="62"/>
        <v>0</v>
      </c>
      <c r="S270" s="141">
        <v>0</v>
      </c>
      <c r="T270" s="142">
        <f t="shared" si="63"/>
        <v>0</v>
      </c>
      <c r="AR270" s="143" t="s">
        <v>172</v>
      </c>
      <c r="AT270" s="143" t="s">
        <v>167</v>
      </c>
      <c r="AU270" s="143" t="s">
        <v>86</v>
      </c>
      <c r="AY270" s="2" t="s">
        <v>165</v>
      </c>
      <c r="BE270" s="144">
        <f t="shared" si="64"/>
        <v>0</v>
      </c>
      <c r="BF270" s="144">
        <f t="shared" si="65"/>
        <v>0</v>
      </c>
      <c r="BG270" s="144">
        <f t="shared" si="66"/>
        <v>0</v>
      </c>
      <c r="BH270" s="144">
        <f t="shared" si="67"/>
        <v>0</v>
      </c>
      <c r="BI270" s="144">
        <f t="shared" si="68"/>
        <v>0</v>
      </c>
      <c r="BJ270" s="2" t="s">
        <v>86</v>
      </c>
      <c r="BK270" s="144">
        <f t="shared" si="69"/>
        <v>0</v>
      </c>
      <c r="BL270" s="2" t="s">
        <v>172</v>
      </c>
      <c r="BM270" s="143" t="s">
        <v>3117</v>
      </c>
    </row>
    <row r="271" spans="2:65" s="16" customFormat="1" ht="24.2" customHeight="1">
      <c r="B271" s="17"/>
      <c r="C271" s="132" t="s">
        <v>1212</v>
      </c>
      <c r="D271" s="132" t="s">
        <v>167</v>
      </c>
      <c r="E271" s="133" t="s">
        <v>3118</v>
      </c>
      <c r="F271" s="134" t="s">
        <v>3119</v>
      </c>
      <c r="G271" s="135" t="s">
        <v>452</v>
      </c>
      <c r="H271" s="136">
        <v>2</v>
      </c>
      <c r="I271" s="137"/>
      <c r="J271" s="138">
        <f t="shared" si="60"/>
        <v>0</v>
      </c>
      <c r="K271" s="134" t="s">
        <v>1</v>
      </c>
      <c r="L271" s="17"/>
      <c r="M271" s="139" t="s">
        <v>1</v>
      </c>
      <c r="N271" s="140" t="s">
        <v>43</v>
      </c>
      <c r="P271" s="141">
        <f t="shared" si="61"/>
        <v>0</v>
      </c>
      <c r="Q271" s="141">
        <v>0</v>
      </c>
      <c r="R271" s="141">
        <f t="shared" si="62"/>
        <v>0</v>
      </c>
      <c r="S271" s="141">
        <v>0</v>
      </c>
      <c r="T271" s="142">
        <f t="shared" si="63"/>
        <v>0</v>
      </c>
      <c r="AR271" s="143" t="s">
        <v>172</v>
      </c>
      <c r="AT271" s="143" t="s">
        <v>167</v>
      </c>
      <c r="AU271" s="143" t="s">
        <v>86</v>
      </c>
      <c r="AY271" s="2" t="s">
        <v>165</v>
      </c>
      <c r="BE271" s="144">
        <f t="shared" si="64"/>
        <v>0</v>
      </c>
      <c r="BF271" s="144">
        <f t="shared" si="65"/>
        <v>0</v>
      </c>
      <c r="BG271" s="144">
        <f t="shared" si="66"/>
        <v>0</v>
      </c>
      <c r="BH271" s="144">
        <f t="shared" si="67"/>
        <v>0</v>
      </c>
      <c r="BI271" s="144">
        <f t="shared" si="68"/>
        <v>0</v>
      </c>
      <c r="BJ271" s="2" t="s">
        <v>86</v>
      </c>
      <c r="BK271" s="144">
        <f t="shared" si="69"/>
        <v>0</v>
      </c>
      <c r="BL271" s="2" t="s">
        <v>172</v>
      </c>
      <c r="BM271" s="143" t="s">
        <v>3120</v>
      </c>
    </row>
    <row r="272" spans="2:65" s="16" customFormat="1" ht="24.2" customHeight="1">
      <c r="B272" s="17"/>
      <c r="C272" s="132" t="s">
        <v>1217</v>
      </c>
      <c r="D272" s="132" t="s">
        <v>167</v>
      </c>
      <c r="E272" s="133" t="s">
        <v>3121</v>
      </c>
      <c r="F272" s="134" t="s">
        <v>3122</v>
      </c>
      <c r="G272" s="135" t="s">
        <v>248</v>
      </c>
      <c r="H272" s="136">
        <v>0.8</v>
      </c>
      <c r="I272" s="137"/>
      <c r="J272" s="138">
        <f t="shared" si="60"/>
        <v>0</v>
      </c>
      <c r="K272" s="134" t="s">
        <v>1</v>
      </c>
      <c r="L272" s="17"/>
      <c r="M272" s="139" t="s">
        <v>1</v>
      </c>
      <c r="N272" s="140" t="s">
        <v>43</v>
      </c>
      <c r="P272" s="141">
        <f t="shared" si="61"/>
        <v>0</v>
      </c>
      <c r="Q272" s="141">
        <v>0</v>
      </c>
      <c r="R272" s="141">
        <f t="shared" si="62"/>
        <v>0</v>
      </c>
      <c r="S272" s="141">
        <v>0</v>
      </c>
      <c r="T272" s="142">
        <f t="shared" si="63"/>
        <v>0</v>
      </c>
      <c r="AR272" s="143" t="s">
        <v>172</v>
      </c>
      <c r="AT272" s="143" t="s">
        <v>167</v>
      </c>
      <c r="AU272" s="143" t="s">
        <v>86</v>
      </c>
      <c r="AY272" s="2" t="s">
        <v>165</v>
      </c>
      <c r="BE272" s="144">
        <f t="shared" si="64"/>
        <v>0</v>
      </c>
      <c r="BF272" s="144">
        <f t="shared" si="65"/>
        <v>0</v>
      </c>
      <c r="BG272" s="144">
        <f t="shared" si="66"/>
        <v>0</v>
      </c>
      <c r="BH272" s="144">
        <f t="shared" si="67"/>
        <v>0</v>
      </c>
      <c r="BI272" s="144">
        <f t="shared" si="68"/>
        <v>0</v>
      </c>
      <c r="BJ272" s="2" t="s">
        <v>86</v>
      </c>
      <c r="BK272" s="144">
        <f t="shared" si="69"/>
        <v>0</v>
      </c>
      <c r="BL272" s="2" t="s">
        <v>172</v>
      </c>
      <c r="BM272" s="143" t="s">
        <v>3123</v>
      </c>
    </row>
    <row r="273" spans="2:65" s="119" customFormat="1" ht="25.9" customHeight="1">
      <c r="B273" s="120"/>
      <c r="D273" s="121" t="s">
        <v>77</v>
      </c>
      <c r="E273" s="122" t="s">
        <v>3124</v>
      </c>
      <c r="F273" s="122" t="s">
        <v>3125</v>
      </c>
      <c r="I273" s="123"/>
      <c r="J273" s="124">
        <f>BK273</f>
        <v>0</v>
      </c>
      <c r="L273" s="120"/>
      <c r="M273" s="125"/>
      <c r="P273" s="126">
        <f>SUM(P274:P286)</f>
        <v>0</v>
      </c>
      <c r="R273" s="126">
        <f>SUM(R274:R286)</f>
        <v>0</v>
      </c>
      <c r="T273" s="127">
        <f>SUM(T274:T286)</f>
        <v>0</v>
      </c>
      <c r="AR273" s="121" t="s">
        <v>86</v>
      </c>
      <c r="AT273" s="128" t="s">
        <v>77</v>
      </c>
      <c r="AU273" s="128" t="s">
        <v>78</v>
      </c>
      <c r="AY273" s="121" t="s">
        <v>165</v>
      </c>
      <c r="BK273" s="129">
        <f>SUM(BK274:BK286)</f>
        <v>0</v>
      </c>
    </row>
    <row r="274" spans="2:65" s="16" customFormat="1" ht="44.25" customHeight="1">
      <c r="B274" s="17"/>
      <c r="C274" s="132" t="s">
        <v>1223</v>
      </c>
      <c r="D274" s="132" t="s">
        <v>167</v>
      </c>
      <c r="E274" s="133" t="s">
        <v>3126</v>
      </c>
      <c r="F274" s="134" t="s">
        <v>3127</v>
      </c>
      <c r="G274" s="135" t="s">
        <v>452</v>
      </c>
      <c r="H274" s="136">
        <v>3</v>
      </c>
      <c r="I274" s="137"/>
      <c r="J274" s="138">
        <f t="shared" ref="J274:J286" si="70">ROUND(I274*H274,2)</f>
        <v>0</v>
      </c>
      <c r="K274" s="134" t="s">
        <v>1</v>
      </c>
      <c r="L274" s="17"/>
      <c r="M274" s="139" t="s">
        <v>1</v>
      </c>
      <c r="N274" s="140" t="s">
        <v>43</v>
      </c>
      <c r="P274" s="141">
        <f t="shared" ref="P274:P286" si="71">O274*H274</f>
        <v>0</v>
      </c>
      <c r="Q274" s="141">
        <v>0</v>
      </c>
      <c r="R274" s="141">
        <f t="shared" ref="R274:R286" si="72">Q274*H274</f>
        <v>0</v>
      </c>
      <c r="S274" s="141">
        <v>0</v>
      </c>
      <c r="T274" s="142">
        <f t="shared" ref="T274:T286" si="73">S274*H274</f>
        <v>0</v>
      </c>
      <c r="AR274" s="143" t="s">
        <v>172</v>
      </c>
      <c r="AT274" s="143" t="s">
        <v>167</v>
      </c>
      <c r="AU274" s="143" t="s">
        <v>86</v>
      </c>
      <c r="AY274" s="2" t="s">
        <v>165</v>
      </c>
      <c r="BE274" s="144">
        <f t="shared" ref="BE274:BE286" si="74">IF(N274="základní",J274,0)</f>
        <v>0</v>
      </c>
      <c r="BF274" s="144">
        <f t="shared" ref="BF274:BF286" si="75">IF(N274="snížená",J274,0)</f>
        <v>0</v>
      </c>
      <c r="BG274" s="144">
        <f t="shared" ref="BG274:BG286" si="76">IF(N274="zákl. přenesená",J274,0)</f>
        <v>0</v>
      </c>
      <c r="BH274" s="144">
        <f t="shared" ref="BH274:BH286" si="77">IF(N274="sníž. přenesená",J274,0)</f>
        <v>0</v>
      </c>
      <c r="BI274" s="144">
        <f t="shared" ref="BI274:BI286" si="78">IF(N274="nulová",J274,0)</f>
        <v>0</v>
      </c>
      <c r="BJ274" s="2" t="s">
        <v>86</v>
      </c>
      <c r="BK274" s="144">
        <f t="shared" ref="BK274:BK286" si="79">ROUND(I274*H274,2)</f>
        <v>0</v>
      </c>
      <c r="BL274" s="2" t="s">
        <v>172</v>
      </c>
      <c r="BM274" s="143" t="s">
        <v>3128</v>
      </c>
    </row>
    <row r="275" spans="2:65" s="16" customFormat="1" ht="44.25" customHeight="1">
      <c r="B275" s="17"/>
      <c r="C275" s="132" t="s">
        <v>1230</v>
      </c>
      <c r="D275" s="132" t="s">
        <v>167</v>
      </c>
      <c r="E275" s="133" t="s">
        <v>3129</v>
      </c>
      <c r="F275" s="134" t="s">
        <v>3130</v>
      </c>
      <c r="G275" s="135" t="s">
        <v>452</v>
      </c>
      <c r="H275" s="136">
        <v>1</v>
      </c>
      <c r="I275" s="137"/>
      <c r="J275" s="138">
        <f t="shared" si="70"/>
        <v>0</v>
      </c>
      <c r="K275" s="134" t="s">
        <v>1</v>
      </c>
      <c r="L275" s="17"/>
      <c r="M275" s="139" t="s">
        <v>1</v>
      </c>
      <c r="N275" s="140" t="s">
        <v>43</v>
      </c>
      <c r="P275" s="141">
        <f t="shared" si="71"/>
        <v>0</v>
      </c>
      <c r="Q275" s="141">
        <v>0</v>
      </c>
      <c r="R275" s="141">
        <f t="shared" si="72"/>
        <v>0</v>
      </c>
      <c r="S275" s="141">
        <v>0</v>
      </c>
      <c r="T275" s="142">
        <f t="shared" si="73"/>
        <v>0</v>
      </c>
      <c r="AR275" s="143" t="s">
        <v>172</v>
      </c>
      <c r="AT275" s="143" t="s">
        <v>167</v>
      </c>
      <c r="AU275" s="143" t="s">
        <v>86</v>
      </c>
      <c r="AY275" s="2" t="s">
        <v>165</v>
      </c>
      <c r="BE275" s="144">
        <f t="shared" si="74"/>
        <v>0</v>
      </c>
      <c r="BF275" s="144">
        <f t="shared" si="75"/>
        <v>0</v>
      </c>
      <c r="BG275" s="144">
        <f t="shared" si="76"/>
        <v>0</v>
      </c>
      <c r="BH275" s="144">
        <f t="shared" si="77"/>
        <v>0</v>
      </c>
      <c r="BI275" s="144">
        <f t="shared" si="78"/>
        <v>0</v>
      </c>
      <c r="BJ275" s="2" t="s">
        <v>86</v>
      </c>
      <c r="BK275" s="144">
        <f t="shared" si="79"/>
        <v>0</v>
      </c>
      <c r="BL275" s="2" t="s">
        <v>172</v>
      </c>
      <c r="BM275" s="143" t="s">
        <v>3131</v>
      </c>
    </row>
    <row r="276" spans="2:65" s="16" customFormat="1" ht="21.75" customHeight="1">
      <c r="B276" s="17"/>
      <c r="C276" s="132" t="s">
        <v>1235</v>
      </c>
      <c r="D276" s="132" t="s">
        <v>167</v>
      </c>
      <c r="E276" s="133" t="s">
        <v>3132</v>
      </c>
      <c r="F276" s="134" t="s">
        <v>3133</v>
      </c>
      <c r="G276" s="135" t="s">
        <v>452</v>
      </c>
      <c r="H276" s="136">
        <v>2</v>
      </c>
      <c r="I276" s="137"/>
      <c r="J276" s="138">
        <f t="shared" si="70"/>
        <v>0</v>
      </c>
      <c r="K276" s="134" t="s">
        <v>1</v>
      </c>
      <c r="L276" s="17"/>
      <c r="M276" s="139" t="s">
        <v>1</v>
      </c>
      <c r="N276" s="140" t="s">
        <v>43</v>
      </c>
      <c r="P276" s="141">
        <f t="shared" si="71"/>
        <v>0</v>
      </c>
      <c r="Q276" s="141">
        <v>0</v>
      </c>
      <c r="R276" s="141">
        <f t="shared" si="72"/>
        <v>0</v>
      </c>
      <c r="S276" s="141">
        <v>0</v>
      </c>
      <c r="T276" s="142">
        <f t="shared" si="73"/>
        <v>0</v>
      </c>
      <c r="AR276" s="143" t="s">
        <v>172</v>
      </c>
      <c r="AT276" s="143" t="s">
        <v>167</v>
      </c>
      <c r="AU276" s="143" t="s">
        <v>86</v>
      </c>
      <c r="AY276" s="2" t="s">
        <v>165</v>
      </c>
      <c r="BE276" s="144">
        <f t="shared" si="74"/>
        <v>0</v>
      </c>
      <c r="BF276" s="144">
        <f t="shared" si="75"/>
        <v>0</v>
      </c>
      <c r="BG276" s="144">
        <f t="shared" si="76"/>
        <v>0</v>
      </c>
      <c r="BH276" s="144">
        <f t="shared" si="77"/>
        <v>0</v>
      </c>
      <c r="BI276" s="144">
        <f t="shared" si="78"/>
        <v>0</v>
      </c>
      <c r="BJ276" s="2" t="s">
        <v>86</v>
      </c>
      <c r="BK276" s="144">
        <f t="shared" si="79"/>
        <v>0</v>
      </c>
      <c r="BL276" s="2" t="s">
        <v>172</v>
      </c>
      <c r="BM276" s="143" t="s">
        <v>3134</v>
      </c>
    </row>
    <row r="277" spans="2:65" s="16" customFormat="1" ht="24.2" customHeight="1">
      <c r="B277" s="17"/>
      <c r="C277" s="132" t="s">
        <v>1239</v>
      </c>
      <c r="D277" s="132" t="s">
        <v>167</v>
      </c>
      <c r="E277" s="133" t="s">
        <v>3135</v>
      </c>
      <c r="F277" s="134" t="s">
        <v>3136</v>
      </c>
      <c r="G277" s="135" t="s">
        <v>452</v>
      </c>
      <c r="H277" s="136">
        <v>2</v>
      </c>
      <c r="I277" s="137"/>
      <c r="J277" s="138">
        <f t="shared" si="70"/>
        <v>0</v>
      </c>
      <c r="K277" s="134" t="s">
        <v>1</v>
      </c>
      <c r="L277" s="17"/>
      <c r="M277" s="139" t="s">
        <v>1</v>
      </c>
      <c r="N277" s="140" t="s">
        <v>43</v>
      </c>
      <c r="P277" s="141">
        <f t="shared" si="71"/>
        <v>0</v>
      </c>
      <c r="Q277" s="141">
        <v>0</v>
      </c>
      <c r="R277" s="141">
        <f t="shared" si="72"/>
        <v>0</v>
      </c>
      <c r="S277" s="141">
        <v>0</v>
      </c>
      <c r="T277" s="142">
        <f t="shared" si="73"/>
        <v>0</v>
      </c>
      <c r="AR277" s="143" t="s">
        <v>172</v>
      </c>
      <c r="AT277" s="143" t="s">
        <v>167</v>
      </c>
      <c r="AU277" s="143" t="s">
        <v>86</v>
      </c>
      <c r="AY277" s="2" t="s">
        <v>165</v>
      </c>
      <c r="BE277" s="144">
        <f t="shared" si="74"/>
        <v>0</v>
      </c>
      <c r="BF277" s="144">
        <f t="shared" si="75"/>
        <v>0</v>
      </c>
      <c r="BG277" s="144">
        <f t="shared" si="76"/>
        <v>0</v>
      </c>
      <c r="BH277" s="144">
        <f t="shared" si="77"/>
        <v>0</v>
      </c>
      <c r="BI277" s="144">
        <f t="shared" si="78"/>
        <v>0</v>
      </c>
      <c r="BJ277" s="2" t="s">
        <v>86</v>
      </c>
      <c r="BK277" s="144">
        <f t="shared" si="79"/>
        <v>0</v>
      </c>
      <c r="BL277" s="2" t="s">
        <v>172</v>
      </c>
      <c r="BM277" s="143" t="s">
        <v>3137</v>
      </c>
    </row>
    <row r="278" spans="2:65" s="16" customFormat="1" ht="33" customHeight="1">
      <c r="B278" s="17"/>
      <c r="C278" s="132" t="s">
        <v>1244</v>
      </c>
      <c r="D278" s="132" t="s">
        <v>167</v>
      </c>
      <c r="E278" s="133" t="s">
        <v>3138</v>
      </c>
      <c r="F278" s="134" t="s">
        <v>3139</v>
      </c>
      <c r="G278" s="135" t="s">
        <v>452</v>
      </c>
      <c r="H278" s="136">
        <v>2</v>
      </c>
      <c r="I278" s="137"/>
      <c r="J278" s="138">
        <f t="shared" si="70"/>
        <v>0</v>
      </c>
      <c r="K278" s="134" t="s">
        <v>1</v>
      </c>
      <c r="L278" s="17"/>
      <c r="M278" s="139" t="s">
        <v>1</v>
      </c>
      <c r="N278" s="140" t="s">
        <v>43</v>
      </c>
      <c r="P278" s="141">
        <f t="shared" si="71"/>
        <v>0</v>
      </c>
      <c r="Q278" s="141">
        <v>0</v>
      </c>
      <c r="R278" s="141">
        <f t="shared" si="72"/>
        <v>0</v>
      </c>
      <c r="S278" s="141">
        <v>0</v>
      </c>
      <c r="T278" s="142">
        <f t="shared" si="73"/>
        <v>0</v>
      </c>
      <c r="AR278" s="143" t="s">
        <v>172</v>
      </c>
      <c r="AT278" s="143" t="s">
        <v>167</v>
      </c>
      <c r="AU278" s="143" t="s">
        <v>86</v>
      </c>
      <c r="AY278" s="2" t="s">
        <v>165</v>
      </c>
      <c r="BE278" s="144">
        <f t="shared" si="74"/>
        <v>0</v>
      </c>
      <c r="BF278" s="144">
        <f t="shared" si="75"/>
        <v>0</v>
      </c>
      <c r="BG278" s="144">
        <f t="shared" si="76"/>
        <v>0</v>
      </c>
      <c r="BH278" s="144">
        <f t="shared" si="77"/>
        <v>0</v>
      </c>
      <c r="BI278" s="144">
        <f t="shared" si="78"/>
        <v>0</v>
      </c>
      <c r="BJ278" s="2" t="s">
        <v>86</v>
      </c>
      <c r="BK278" s="144">
        <f t="shared" si="79"/>
        <v>0</v>
      </c>
      <c r="BL278" s="2" t="s">
        <v>172</v>
      </c>
      <c r="BM278" s="143" t="s">
        <v>3140</v>
      </c>
    </row>
    <row r="279" spans="2:65" s="16" customFormat="1" ht="33" customHeight="1">
      <c r="B279" s="17"/>
      <c r="C279" s="132" t="s">
        <v>1248</v>
      </c>
      <c r="D279" s="132" t="s">
        <v>167</v>
      </c>
      <c r="E279" s="133" t="s">
        <v>3141</v>
      </c>
      <c r="F279" s="134" t="s">
        <v>3142</v>
      </c>
      <c r="G279" s="135" t="s">
        <v>452</v>
      </c>
      <c r="H279" s="136">
        <v>1</v>
      </c>
      <c r="I279" s="137"/>
      <c r="J279" s="138">
        <f t="shared" si="70"/>
        <v>0</v>
      </c>
      <c r="K279" s="134" t="s">
        <v>1</v>
      </c>
      <c r="L279" s="17"/>
      <c r="M279" s="139" t="s">
        <v>1</v>
      </c>
      <c r="N279" s="140" t="s">
        <v>43</v>
      </c>
      <c r="P279" s="141">
        <f t="shared" si="71"/>
        <v>0</v>
      </c>
      <c r="Q279" s="141">
        <v>0</v>
      </c>
      <c r="R279" s="141">
        <f t="shared" si="72"/>
        <v>0</v>
      </c>
      <c r="S279" s="141">
        <v>0</v>
      </c>
      <c r="T279" s="142">
        <f t="shared" si="73"/>
        <v>0</v>
      </c>
      <c r="AR279" s="143" t="s">
        <v>172</v>
      </c>
      <c r="AT279" s="143" t="s">
        <v>167</v>
      </c>
      <c r="AU279" s="143" t="s">
        <v>86</v>
      </c>
      <c r="AY279" s="2" t="s">
        <v>165</v>
      </c>
      <c r="BE279" s="144">
        <f t="shared" si="74"/>
        <v>0</v>
      </c>
      <c r="BF279" s="144">
        <f t="shared" si="75"/>
        <v>0</v>
      </c>
      <c r="BG279" s="144">
        <f t="shared" si="76"/>
        <v>0</v>
      </c>
      <c r="BH279" s="144">
        <f t="shared" si="77"/>
        <v>0</v>
      </c>
      <c r="BI279" s="144">
        <f t="shared" si="78"/>
        <v>0</v>
      </c>
      <c r="BJ279" s="2" t="s">
        <v>86</v>
      </c>
      <c r="BK279" s="144">
        <f t="shared" si="79"/>
        <v>0</v>
      </c>
      <c r="BL279" s="2" t="s">
        <v>172</v>
      </c>
      <c r="BM279" s="143" t="s">
        <v>3143</v>
      </c>
    </row>
    <row r="280" spans="2:65" s="16" customFormat="1" ht="24.2" customHeight="1">
      <c r="B280" s="17"/>
      <c r="C280" s="132" t="s">
        <v>1250</v>
      </c>
      <c r="D280" s="132" t="s">
        <v>167</v>
      </c>
      <c r="E280" s="133" t="s">
        <v>3144</v>
      </c>
      <c r="F280" s="134" t="s">
        <v>3145</v>
      </c>
      <c r="G280" s="135" t="s">
        <v>452</v>
      </c>
      <c r="H280" s="136">
        <v>2</v>
      </c>
      <c r="I280" s="137"/>
      <c r="J280" s="138">
        <f t="shared" si="70"/>
        <v>0</v>
      </c>
      <c r="K280" s="134" t="s">
        <v>1</v>
      </c>
      <c r="L280" s="17"/>
      <c r="M280" s="139" t="s">
        <v>1</v>
      </c>
      <c r="N280" s="140" t="s">
        <v>43</v>
      </c>
      <c r="P280" s="141">
        <f t="shared" si="71"/>
        <v>0</v>
      </c>
      <c r="Q280" s="141">
        <v>0</v>
      </c>
      <c r="R280" s="141">
        <f t="shared" si="72"/>
        <v>0</v>
      </c>
      <c r="S280" s="141">
        <v>0</v>
      </c>
      <c r="T280" s="142">
        <f t="shared" si="73"/>
        <v>0</v>
      </c>
      <c r="AR280" s="143" t="s">
        <v>172</v>
      </c>
      <c r="AT280" s="143" t="s">
        <v>167</v>
      </c>
      <c r="AU280" s="143" t="s">
        <v>86</v>
      </c>
      <c r="AY280" s="2" t="s">
        <v>165</v>
      </c>
      <c r="BE280" s="144">
        <f t="shared" si="74"/>
        <v>0</v>
      </c>
      <c r="BF280" s="144">
        <f t="shared" si="75"/>
        <v>0</v>
      </c>
      <c r="BG280" s="144">
        <f t="shared" si="76"/>
        <v>0</v>
      </c>
      <c r="BH280" s="144">
        <f t="shared" si="77"/>
        <v>0</v>
      </c>
      <c r="BI280" s="144">
        <f t="shared" si="78"/>
        <v>0</v>
      </c>
      <c r="BJ280" s="2" t="s">
        <v>86</v>
      </c>
      <c r="BK280" s="144">
        <f t="shared" si="79"/>
        <v>0</v>
      </c>
      <c r="BL280" s="2" t="s">
        <v>172</v>
      </c>
      <c r="BM280" s="143" t="s">
        <v>3146</v>
      </c>
    </row>
    <row r="281" spans="2:65" s="16" customFormat="1" ht="24.2" customHeight="1">
      <c r="B281" s="17"/>
      <c r="C281" s="132" t="s">
        <v>1257</v>
      </c>
      <c r="D281" s="132" t="s">
        <v>167</v>
      </c>
      <c r="E281" s="133" t="s">
        <v>3147</v>
      </c>
      <c r="F281" s="134" t="s">
        <v>3148</v>
      </c>
      <c r="G281" s="135" t="s">
        <v>452</v>
      </c>
      <c r="H281" s="136">
        <v>2</v>
      </c>
      <c r="I281" s="137"/>
      <c r="J281" s="138">
        <f t="shared" si="70"/>
        <v>0</v>
      </c>
      <c r="K281" s="134" t="s">
        <v>1</v>
      </c>
      <c r="L281" s="17"/>
      <c r="M281" s="139" t="s">
        <v>1</v>
      </c>
      <c r="N281" s="140" t="s">
        <v>43</v>
      </c>
      <c r="P281" s="141">
        <f t="shared" si="71"/>
        <v>0</v>
      </c>
      <c r="Q281" s="141">
        <v>0</v>
      </c>
      <c r="R281" s="141">
        <f t="shared" si="72"/>
        <v>0</v>
      </c>
      <c r="S281" s="141">
        <v>0</v>
      </c>
      <c r="T281" s="142">
        <f t="shared" si="73"/>
        <v>0</v>
      </c>
      <c r="AR281" s="143" t="s">
        <v>172</v>
      </c>
      <c r="AT281" s="143" t="s">
        <v>167</v>
      </c>
      <c r="AU281" s="143" t="s">
        <v>86</v>
      </c>
      <c r="AY281" s="2" t="s">
        <v>165</v>
      </c>
      <c r="BE281" s="144">
        <f t="shared" si="74"/>
        <v>0</v>
      </c>
      <c r="BF281" s="144">
        <f t="shared" si="75"/>
        <v>0</v>
      </c>
      <c r="BG281" s="144">
        <f t="shared" si="76"/>
        <v>0</v>
      </c>
      <c r="BH281" s="144">
        <f t="shared" si="77"/>
        <v>0</v>
      </c>
      <c r="BI281" s="144">
        <f t="shared" si="78"/>
        <v>0</v>
      </c>
      <c r="BJ281" s="2" t="s">
        <v>86</v>
      </c>
      <c r="BK281" s="144">
        <f t="shared" si="79"/>
        <v>0</v>
      </c>
      <c r="BL281" s="2" t="s">
        <v>172</v>
      </c>
      <c r="BM281" s="143" t="s">
        <v>3149</v>
      </c>
    </row>
    <row r="282" spans="2:65" s="16" customFormat="1" ht="24.2" customHeight="1">
      <c r="B282" s="17"/>
      <c r="C282" s="132" t="s">
        <v>1264</v>
      </c>
      <c r="D282" s="132" t="s">
        <v>167</v>
      </c>
      <c r="E282" s="133" t="s">
        <v>3150</v>
      </c>
      <c r="F282" s="134" t="s">
        <v>3151</v>
      </c>
      <c r="G282" s="135" t="s">
        <v>452</v>
      </c>
      <c r="H282" s="136">
        <v>8</v>
      </c>
      <c r="I282" s="137"/>
      <c r="J282" s="138">
        <f t="shared" si="70"/>
        <v>0</v>
      </c>
      <c r="K282" s="134" t="s">
        <v>1</v>
      </c>
      <c r="L282" s="17"/>
      <c r="M282" s="139" t="s">
        <v>1</v>
      </c>
      <c r="N282" s="140" t="s">
        <v>43</v>
      </c>
      <c r="P282" s="141">
        <f t="shared" si="71"/>
        <v>0</v>
      </c>
      <c r="Q282" s="141">
        <v>0</v>
      </c>
      <c r="R282" s="141">
        <f t="shared" si="72"/>
        <v>0</v>
      </c>
      <c r="S282" s="141">
        <v>0</v>
      </c>
      <c r="T282" s="142">
        <f t="shared" si="73"/>
        <v>0</v>
      </c>
      <c r="AR282" s="143" t="s">
        <v>172</v>
      </c>
      <c r="AT282" s="143" t="s">
        <v>167</v>
      </c>
      <c r="AU282" s="143" t="s">
        <v>86</v>
      </c>
      <c r="AY282" s="2" t="s">
        <v>165</v>
      </c>
      <c r="BE282" s="144">
        <f t="shared" si="74"/>
        <v>0</v>
      </c>
      <c r="BF282" s="144">
        <f t="shared" si="75"/>
        <v>0</v>
      </c>
      <c r="BG282" s="144">
        <f t="shared" si="76"/>
        <v>0</v>
      </c>
      <c r="BH282" s="144">
        <f t="shared" si="77"/>
        <v>0</v>
      </c>
      <c r="BI282" s="144">
        <f t="shared" si="78"/>
        <v>0</v>
      </c>
      <c r="BJ282" s="2" t="s">
        <v>86</v>
      </c>
      <c r="BK282" s="144">
        <f t="shared" si="79"/>
        <v>0</v>
      </c>
      <c r="BL282" s="2" t="s">
        <v>172</v>
      </c>
      <c r="BM282" s="143" t="s">
        <v>3152</v>
      </c>
    </row>
    <row r="283" spans="2:65" s="16" customFormat="1" ht="49.15" customHeight="1">
      <c r="B283" s="17"/>
      <c r="C283" s="132" t="s">
        <v>1268</v>
      </c>
      <c r="D283" s="132" t="s">
        <v>167</v>
      </c>
      <c r="E283" s="133" t="s">
        <v>3153</v>
      </c>
      <c r="F283" s="134" t="s">
        <v>3154</v>
      </c>
      <c r="G283" s="135" t="s">
        <v>452</v>
      </c>
      <c r="H283" s="136">
        <v>2</v>
      </c>
      <c r="I283" s="137"/>
      <c r="J283" s="138">
        <f t="shared" si="70"/>
        <v>0</v>
      </c>
      <c r="K283" s="134" t="s">
        <v>1</v>
      </c>
      <c r="L283" s="17"/>
      <c r="M283" s="139" t="s">
        <v>1</v>
      </c>
      <c r="N283" s="140" t="s">
        <v>43</v>
      </c>
      <c r="P283" s="141">
        <f t="shared" si="71"/>
        <v>0</v>
      </c>
      <c r="Q283" s="141">
        <v>0</v>
      </c>
      <c r="R283" s="141">
        <f t="shared" si="72"/>
        <v>0</v>
      </c>
      <c r="S283" s="141">
        <v>0</v>
      </c>
      <c r="T283" s="142">
        <f t="shared" si="73"/>
        <v>0</v>
      </c>
      <c r="AR283" s="143" t="s">
        <v>172</v>
      </c>
      <c r="AT283" s="143" t="s">
        <v>167</v>
      </c>
      <c r="AU283" s="143" t="s">
        <v>86</v>
      </c>
      <c r="AY283" s="2" t="s">
        <v>165</v>
      </c>
      <c r="BE283" s="144">
        <f t="shared" si="74"/>
        <v>0</v>
      </c>
      <c r="BF283" s="144">
        <f t="shared" si="75"/>
        <v>0</v>
      </c>
      <c r="BG283" s="144">
        <f t="shared" si="76"/>
        <v>0</v>
      </c>
      <c r="BH283" s="144">
        <f t="shared" si="77"/>
        <v>0</v>
      </c>
      <c r="BI283" s="144">
        <f t="shared" si="78"/>
        <v>0</v>
      </c>
      <c r="BJ283" s="2" t="s">
        <v>86</v>
      </c>
      <c r="BK283" s="144">
        <f t="shared" si="79"/>
        <v>0</v>
      </c>
      <c r="BL283" s="2" t="s">
        <v>172</v>
      </c>
      <c r="BM283" s="143" t="s">
        <v>3155</v>
      </c>
    </row>
    <row r="284" spans="2:65" s="16" customFormat="1" ht="24.2" customHeight="1">
      <c r="B284" s="17"/>
      <c r="C284" s="132" t="s">
        <v>1274</v>
      </c>
      <c r="D284" s="132" t="s">
        <v>167</v>
      </c>
      <c r="E284" s="133" t="s">
        <v>3156</v>
      </c>
      <c r="F284" s="134" t="s">
        <v>3157</v>
      </c>
      <c r="G284" s="135" t="s">
        <v>452</v>
      </c>
      <c r="H284" s="136">
        <v>2</v>
      </c>
      <c r="I284" s="137"/>
      <c r="J284" s="138">
        <f t="shared" si="70"/>
        <v>0</v>
      </c>
      <c r="K284" s="134" t="s">
        <v>1</v>
      </c>
      <c r="L284" s="17"/>
      <c r="M284" s="139" t="s">
        <v>1</v>
      </c>
      <c r="N284" s="140" t="s">
        <v>43</v>
      </c>
      <c r="P284" s="141">
        <f t="shared" si="71"/>
        <v>0</v>
      </c>
      <c r="Q284" s="141">
        <v>0</v>
      </c>
      <c r="R284" s="141">
        <f t="shared" si="72"/>
        <v>0</v>
      </c>
      <c r="S284" s="141">
        <v>0</v>
      </c>
      <c r="T284" s="142">
        <f t="shared" si="73"/>
        <v>0</v>
      </c>
      <c r="AR284" s="143" t="s">
        <v>172</v>
      </c>
      <c r="AT284" s="143" t="s">
        <v>167</v>
      </c>
      <c r="AU284" s="143" t="s">
        <v>86</v>
      </c>
      <c r="AY284" s="2" t="s">
        <v>165</v>
      </c>
      <c r="BE284" s="144">
        <f t="shared" si="74"/>
        <v>0</v>
      </c>
      <c r="BF284" s="144">
        <f t="shared" si="75"/>
        <v>0</v>
      </c>
      <c r="BG284" s="144">
        <f t="shared" si="76"/>
        <v>0</v>
      </c>
      <c r="BH284" s="144">
        <f t="shared" si="77"/>
        <v>0</v>
      </c>
      <c r="BI284" s="144">
        <f t="shared" si="78"/>
        <v>0</v>
      </c>
      <c r="BJ284" s="2" t="s">
        <v>86</v>
      </c>
      <c r="BK284" s="144">
        <f t="shared" si="79"/>
        <v>0</v>
      </c>
      <c r="BL284" s="2" t="s">
        <v>172</v>
      </c>
      <c r="BM284" s="143" t="s">
        <v>3158</v>
      </c>
    </row>
    <row r="285" spans="2:65" s="16" customFormat="1" ht="24.2" customHeight="1">
      <c r="B285" s="17"/>
      <c r="C285" s="132" t="s">
        <v>1279</v>
      </c>
      <c r="D285" s="132" t="s">
        <v>167</v>
      </c>
      <c r="E285" s="133" t="s">
        <v>3159</v>
      </c>
      <c r="F285" s="134" t="s">
        <v>3160</v>
      </c>
      <c r="G285" s="135" t="s">
        <v>452</v>
      </c>
      <c r="H285" s="136">
        <v>2</v>
      </c>
      <c r="I285" s="137"/>
      <c r="J285" s="138">
        <f t="shared" si="70"/>
        <v>0</v>
      </c>
      <c r="K285" s="134" t="s">
        <v>1</v>
      </c>
      <c r="L285" s="17"/>
      <c r="M285" s="139" t="s">
        <v>1</v>
      </c>
      <c r="N285" s="140" t="s">
        <v>43</v>
      </c>
      <c r="P285" s="141">
        <f t="shared" si="71"/>
        <v>0</v>
      </c>
      <c r="Q285" s="141">
        <v>0</v>
      </c>
      <c r="R285" s="141">
        <f t="shared" si="72"/>
        <v>0</v>
      </c>
      <c r="S285" s="141">
        <v>0</v>
      </c>
      <c r="T285" s="142">
        <f t="shared" si="73"/>
        <v>0</v>
      </c>
      <c r="AR285" s="143" t="s">
        <v>172</v>
      </c>
      <c r="AT285" s="143" t="s">
        <v>167</v>
      </c>
      <c r="AU285" s="143" t="s">
        <v>86</v>
      </c>
      <c r="AY285" s="2" t="s">
        <v>165</v>
      </c>
      <c r="BE285" s="144">
        <f t="shared" si="74"/>
        <v>0</v>
      </c>
      <c r="BF285" s="144">
        <f t="shared" si="75"/>
        <v>0</v>
      </c>
      <c r="BG285" s="144">
        <f t="shared" si="76"/>
        <v>0</v>
      </c>
      <c r="BH285" s="144">
        <f t="shared" si="77"/>
        <v>0</v>
      </c>
      <c r="BI285" s="144">
        <f t="shared" si="78"/>
        <v>0</v>
      </c>
      <c r="BJ285" s="2" t="s">
        <v>86</v>
      </c>
      <c r="BK285" s="144">
        <f t="shared" si="79"/>
        <v>0</v>
      </c>
      <c r="BL285" s="2" t="s">
        <v>172</v>
      </c>
      <c r="BM285" s="143" t="s">
        <v>3161</v>
      </c>
    </row>
    <row r="286" spans="2:65" s="16" customFormat="1" ht="33" customHeight="1">
      <c r="B286" s="17"/>
      <c r="C286" s="132" t="s">
        <v>1286</v>
      </c>
      <c r="D286" s="132" t="s">
        <v>167</v>
      </c>
      <c r="E286" s="133" t="s">
        <v>3162</v>
      </c>
      <c r="F286" s="134" t="s">
        <v>3163</v>
      </c>
      <c r="G286" s="135" t="s">
        <v>452</v>
      </c>
      <c r="H286" s="136">
        <v>1</v>
      </c>
      <c r="I286" s="137"/>
      <c r="J286" s="138">
        <f t="shared" si="70"/>
        <v>0</v>
      </c>
      <c r="K286" s="134" t="s">
        <v>1</v>
      </c>
      <c r="L286" s="17"/>
      <c r="M286" s="139" t="s">
        <v>1</v>
      </c>
      <c r="N286" s="140" t="s">
        <v>43</v>
      </c>
      <c r="P286" s="141">
        <f t="shared" si="71"/>
        <v>0</v>
      </c>
      <c r="Q286" s="141">
        <v>0</v>
      </c>
      <c r="R286" s="141">
        <f t="shared" si="72"/>
        <v>0</v>
      </c>
      <c r="S286" s="141">
        <v>0</v>
      </c>
      <c r="T286" s="142">
        <f t="shared" si="73"/>
        <v>0</v>
      </c>
      <c r="AR286" s="143" t="s">
        <v>172</v>
      </c>
      <c r="AT286" s="143" t="s">
        <v>167</v>
      </c>
      <c r="AU286" s="143" t="s">
        <v>86</v>
      </c>
      <c r="AY286" s="2" t="s">
        <v>165</v>
      </c>
      <c r="BE286" s="144">
        <f t="shared" si="74"/>
        <v>0</v>
      </c>
      <c r="BF286" s="144">
        <f t="shared" si="75"/>
        <v>0</v>
      </c>
      <c r="BG286" s="144">
        <f t="shared" si="76"/>
        <v>0</v>
      </c>
      <c r="BH286" s="144">
        <f t="shared" si="77"/>
        <v>0</v>
      </c>
      <c r="BI286" s="144">
        <f t="shared" si="78"/>
        <v>0</v>
      </c>
      <c r="BJ286" s="2" t="s">
        <v>86</v>
      </c>
      <c r="BK286" s="144">
        <f t="shared" si="79"/>
        <v>0</v>
      </c>
      <c r="BL286" s="2" t="s">
        <v>172</v>
      </c>
      <c r="BM286" s="143" t="s">
        <v>3164</v>
      </c>
    </row>
    <row r="287" spans="2:65" s="119" customFormat="1" ht="25.9" customHeight="1">
      <c r="B287" s="120"/>
      <c r="D287" s="121" t="s">
        <v>77</v>
      </c>
      <c r="E287" s="122" t="s">
        <v>3165</v>
      </c>
      <c r="F287" s="122" t="s">
        <v>3166</v>
      </c>
      <c r="I287" s="123"/>
      <c r="J287" s="124">
        <f>BK287</f>
        <v>0</v>
      </c>
      <c r="L287" s="120"/>
      <c r="M287" s="125"/>
      <c r="P287" s="126">
        <f>SUM(P288:P292)</f>
        <v>0</v>
      </c>
      <c r="R287" s="126">
        <f>SUM(R288:R292)</f>
        <v>0</v>
      </c>
      <c r="T287" s="127">
        <f>SUM(T288:T292)</f>
        <v>0</v>
      </c>
      <c r="AR287" s="121" t="s">
        <v>86</v>
      </c>
      <c r="AT287" s="128" t="s">
        <v>77</v>
      </c>
      <c r="AU287" s="128" t="s">
        <v>78</v>
      </c>
      <c r="AY287" s="121" t="s">
        <v>165</v>
      </c>
      <c r="BK287" s="129">
        <f>SUM(BK288:BK292)</f>
        <v>0</v>
      </c>
    </row>
    <row r="288" spans="2:65" s="16" customFormat="1" ht="66.75" customHeight="1">
      <c r="B288" s="17"/>
      <c r="C288" s="132" t="s">
        <v>1293</v>
      </c>
      <c r="D288" s="132" t="s">
        <v>167</v>
      </c>
      <c r="E288" s="133" t="s">
        <v>3167</v>
      </c>
      <c r="F288" s="134" t="s">
        <v>3168</v>
      </c>
      <c r="G288" s="135" t="s">
        <v>452</v>
      </c>
      <c r="H288" s="136">
        <v>1</v>
      </c>
      <c r="I288" s="137"/>
      <c r="J288" s="138">
        <f>ROUND(I288*H288,2)</f>
        <v>0</v>
      </c>
      <c r="K288" s="134" t="s">
        <v>1</v>
      </c>
      <c r="L288" s="17"/>
      <c r="M288" s="139" t="s">
        <v>1</v>
      </c>
      <c r="N288" s="140" t="s">
        <v>43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172</v>
      </c>
      <c r="AT288" s="143" t="s">
        <v>167</v>
      </c>
      <c r="AU288" s="143" t="s">
        <v>86</v>
      </c>
      <c r="AY288" s="2" t="s">
        <v>165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2" t="s">
        <v>86</v>
      </c>
      <c r="BK288" s="144">
        <f>ROUND(I288*H288,2)</f>
        <v>0</v>
      </c>
      <c r="BL288" s="2" t="s">
        <v>172</v>
      </c>
      <c r="BM288" s="143" t="s">
        <v>3169</v>
      </c>
    </row>
    <row r="289" spans="2:65" s="16" customFormat="1" ht="44.25" customHeight="1">
      <c r="B289" s="17"/>
      <c r="C289" s="132" t="s">
        <v>1299</v>
      </c>
      <c r="D289" s="132" t="s">
        <v>167</v>
      </c>
      <c r="E289" s="133" t="s">
        <v>3170</v>
      </c>
      <c r="F289" s="134" t="s">
        <v>3171</v>
      </c>
      <c r="G289" s="135" t="s">
        <v>452</v>
      </c>
      <c r="H289" s="136">
        <v>1</v>
      </c>
      <c r="I289" s="137"/>
      <c r="J289" s="138">
        <f>ROUND(I289*H289,2)</f>
        <v>0</v>
      </c>
      <c r="K289" s="134" t="s">
        <v>1</v>
      </c>
      <c r="L289" s="17"/>
      <c r="M289" s="139" t="s">
        <v>1</v>
      </c>
      <c r="N289" s="140" t="s">
        <v>43</v>
      </c>
      <c r="P289" s="141">
        <f>O289*H289</f>
        <v>0</v>
      </c>
      <c r="Q289" s="141">
        <v>0</v>
      </c>
      <c r="R289" s="141">
        <f>Q289*H289</f>
        <v>0</v>
      </c>
      <c r="S289" s="141">
        <v>0</v>
      </c>
      <c r="T289" s="142">
        <f>S289*H289</f>
        <v>0</v>
      </c>
      <c r="AR289" s="143" t="s">
        <v>172</v>
      </c>
      <c r="AT289" s="143" t="s">
        <v>167</v>
      </c>
      <c r="AU289" s="143" t="s">
        <v>86</v>
      </c>
      <c r="AY289" s="2" t="s">
        <v>165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2" t="s">
        <v>86</v>
      </c>
      <c r="BK289" s="144">
        <f>ROUND(I289*H289,2)</f>
        <v>0</v>
      </c>
      <c r="BL289" s="2" t="s">
        <v>172</v>
      </c>
      <c r="BM289" s="143" t="s">
        <v>3172</v>
      </c>
    </row>
    <row r="290" spans="2:65" s="16" customFormat="1" ht="66.75" customHeight="1">
      <c r="B290" s="17"/>
      <c r="C290" s="132" t="s">
        <v>1303</v>
      </c>
      <c r="D290" s="132" t="s">
        <v>167</v>
      </c>
      <c r="E290" s="133" t="s">
        <v>3173</v>
      </c>
      <c r="F290" s="134" t="s">
        <v>3174</v>
      </c>
      <c r="G290" s="135" t="s">
        <v>452</v>
      </c>
      <c r="H290" s="136">
        <v>2</v>
      </c>
      <c r="I290" s="137"/>
      <c r="J290" s="138">
        <f>ROUND(I290*H290,2)</f>
        <v>0</v>
      </c>
      <c r="K290" s="134" t="s">
        <v>1</v>
      </c>
      <c r="L290" s="17"/>
      <c r="M290" s="139" t="s">
        <v>1</v>
      </c>
      <c r="N290" s="140" t="s">
        <v>43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172</v>
      </c>
      <c r="AT290" s="143" t="s">
        <v>167</v>
      </c>
      <c r="AU290" s="143" t="s">
        <v>86</v>
      </c>
      <c r="AY290" s="2" t="s">
        <v>165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2" t="s">
        <v>86</v>
      </c>
      <c r="BK290" s="144">
        <f>ROUND(I290*H290,2)</f>
        <v>0</v>
      </c>
      <c r="BL290" s="2" t="s">
        <v>172</v>
      </c>
      <c r="BM290" s="143" t="s">
        <v>3175</v>
      </c>
    </row>
    <row r="291" spans="2:65" s="16" customFormat="1" ht="24.2" customHeight="1">
      <c r="B291" s="17"/>
      <c r="C291" s="132" t="s">
        <v>1309</v>
      </c>
      <c r="D291" s="132" t="s">
        <v>167</v>
      </c>
      <c r="E291" s="133" t="s">
        <v>3176</v>
      </c>
      <c r="F291" s="134" t="s">
        <v>3177</v>
      </c>
      <c r="G291" s="135" t="s">
        <v>452</v>
      </c>
      <c r="H291" s="136">
        <v>2</v>
      </c>
      <c r="I291" s="137"/>
      <c r="J291" s="138">
        <f>ROUND(I291*H291,2)</f>
        <v>0</v>
      </c>
      <c r="K291" s="134" t="s">
        <v>1</v>
      </c>
      <c r="L291" s="17"/>
      <c r="M291" s="139" t="s">
        <v>1</v>
      </c>
      <c r="N291" s="140" t="s">
        <v>43</v>
      </c>
      <c r="P291" s="141">
        <f>O291*H291</f>
        <v>0</v>
      </c>
      <c r="Q291" s="141">
        <v>0</v>
      </c>
      <c r="R291" s="141">
        <f>Q291*H291</f>
        <v>0</v>
      </c>
      <c r="S291" s="141">
        <v>0</v>
      </c>
      <c r="T291" s="142">
        <f>S291*H291</f>
        <v>0</v>
      </c>
      <c r="AR291" s="143" t="s">
        <v>172</v>
      </c>
      <c r="AT291" s="143" t="s">
        <v>167</v>
      </c>
      <c r="AU291" s="143" t="s">
        <v>86</v>
      </c>
      <c r="AY291" s="2" t="s">
        <v>165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2" t="s">
        <v>86</v>
      </c>
      <c r="BK291" s="144">
        <f>ROUND(I291*H291,2)</f>
        <v>0</v>
      </c>
      <c r="BL291" s="2" t="s">
        <v>172</v>
      </c>
      <c r="BM291" s="143" t="s">
        <v>3178</v>
      </c>
    </row>
    <row r="292" spans="2:65" s="16" customFormat="1" ht="24.2" customHeight="1">
      <c r="B292" s="17"/>
      <c r="C292" s="132" t="s">
        <v>1313</v>
      </c>
      <c r="D292" s="132" t="s">
        <v>167</v>
      </c>
      <c r="E292" s="133" t="s">
        <v>3179</v>
      </c>
      <c r="F292" s="134" t="s">
        <v>3180</v>
      </c>
      <c r="G292" s="135" t="s">
        <v>452</v>
      </c>
      <c r="H292" s="136">
        <v>1</v>
      </c>
      <c r="I292" s="137"/>
      <c r="J292" s="138">
        <f>ROUND(I292*H292,2)</f>
        <v>0</v>
      </c>
      <c r="K292" s="134" t="s">
        <v>1</v>
      </c>
      <c r="L292" s="17"/>
      <c r="M292" s="139" t="s">
        <v>1</v>
      </c>
      <c r="N292" s="140" t="s">
        <v>43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172</v>
      </c>
      <c r="AT292" s="143" t="s">
        <v>167</v>
      </c>
      <c r="AU292" s="143" t="s">
        <v>86</v>
      </c>
      <c r="AY292" s="2" t="s">
        <v>165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2" t="s">
        <v>86</v>
      </c>
      <c r="BK292" s="144">
        <f>ROUND(I292*H292,2)</f>
        <v>0</v>
      </c>
      <c r="BL292" s="2" t="s">
        <v>172</v>
      </c>
      <c r="BM292" s="143" t="s">
        <v>3181</v>
      </c>
    </row>
    <row r="293" spans="2:65" s="119" customFormat="1" ht="25.9" customHeight="1">
      <c r="B293" s="120"/>
      <c r="D293" s="121" t="s">
        <v>77</v>
      </c>
      <c r="E293" s="122" t="s">
        <v>3182</v>
      </c>
      <c r="F293" s="122" t="s">
        <v>3183</v>
      </c>
      <c r="I293" s="123"/>
      <c r="J293" s="124">
        <f>BK293</f>
        <v>0</v>
      </c>
      <c r="L293" s="120"/>
      <c r="M293" s="125"/>
      <c r="P293" s="126">
        <f>SUM(P294:P302)</f>
        <v>0</v>
      </c>
      <c r="R293" s="126">
        <f>SUM(R294:R302)</f>
        <v>0</v>
      </c>
      <c r="T293" s="127">
        <f>SUM(T294:T302)</f>
        <v>0</v>
      </c>
      <c r="AR293" s="121" t="s">
        <v>86</v>
      </c>
      <c r="AT293" s="128" t="s">
        <v>77</v>
      </c>
      <c r="AU293" s="128" t="s">
        <v>78</v>
      </c>
      <c r="AY293" s="121" t="s">
        <v>165</v>
      </c>
      <c r="BK293" s="129">
        <f>SUM(BK294:BK302)</f>
        <v>0</v>
      </c>
    </row>
    <row r="294" spans="2:65" s="16" customFormat="1" ht="37.9" customHeight="1">
      <c r="B294" s="17"/>
      <c r="C294" s="132" t="s">
        <v>1319</v>
      </c>
      <c r="D294" s="132" t="s">
        <v>167</v>
      </c>
      <c r="E294" s="133" t="s">
        <v>3184</v>
      </c>
      <c r="F294" s="134" t="s">
        <v>3185</v>
      </c>
      <c r="G294" s="135" t="s">
        <v>452</v>
      </c>
      <c r="H294" s="136">
        <v>1</v>
      </c>
      <c r="I294" s="137"/>
      <c r="J294" s="138">
        <f t="shared" ref="J294:J302" si="80">ROUND(I294*H294,2)</f>
        <v>0</v>
      </c>
      <c r="K294" s="134" t="s">
        <v>1</v>
      </c>
      <c r="L294" s="17"/>
      <c r="M294" s="139" t="s">
        <v>1</v>
      </c>
      <c r="N294" s="140" t="s">
        <v>43</v>
      </c>
      <c r="P294" s="141">
        <f t="shared" ref="P294:P302" si="81">O294*H294</f>
        <v>0</v>
      </c>
      <c r="Q294" s="141">
        <v>0</v>
      </c>
      <c r="R294" s="141">
        <f t="shared" ref="R294:R302" si="82">Q294*H294</f>
        <v>0</v>
      </c>
      <c r="S294" s="141">
        <v>0</v>
      </c>
      <c r="T294" s="142">
        <f t="shared" ref="T294:T302" si="83">S294*H294</f>
        <v>0</v>
      </c>
      <c r="AR294" s="143" t="s">
        <v>172</v>
      </c>
      <c r="AT294" s="143" t="s">
        <v>167</v>
      </c>
      <c r="AU294" s="143" t="s">
        <v>86</v>
      </c>
      <c r="AY294" s="2" t="s">
        <v>165</v>
      </c>
      <c r="BE294" s="144">
        <f t="shared" ref="BE294:BE302" si="84">IF(N294="základní",J294,0)</f>
        <v>0</v>
      </c>
      <c r="BF294" s="144">
        <f t="shared" ref="BF294:BF302" si="85">IF(N294="snížená",J294,0)</f>
        <v>0</v>
      </c>
      <c r="BG294" s="144">
        <f t="shared" ref="BG294:BG302" si="86">IF(N294="zákl. přenesená",J294,0)</f>
        <v>0</v>
      </c>
      <c r="BH294" s="144">
        <f t="shared" ref="BH294:BH302" si="87">IF(N294="sníž. přenesená",J294,0)</f>
        <v>0</v>
      </c>
      <c r="BI294" s="144">
        <f t="shared" ref="BI294:BI302" si="88">IF(N294="nulová",J294,0)</f>
        <v>0</v>
      </c>
      <c r="BJ294" s="2" t="s">
        <v>86</v>
      </c>
      <c r="BK294" s="144">
        <f t="shared" ref="BK294:BK302" si="89">ROUND(I294*H294,2)</f>
        <v>0</v>
      </c>
      <c r="BL294" s="2" t="s">
        <v>172</v>
      </c>
      <c r="BM294" s="143" t="s">
        <v>3186</v>
      </c>
    </row>
    <row r="295" spans="2:65" s="16" customFormat="1" ht="33" customHeight="1">
      <c r="B295" s="17"/>
      <c r="C295" s="132" t="s">
        <v>1323</v>
      </c>
      <c r="D295" s="132" t="s">
        <v>167</v>
      </c>
      <c r="E295" s="133" t="s">
        <v>3187</v>
      </c>
      <c r="F295" s="134" t="s">
        <v>3188</v>
      </c>
      <c r="G295" s="135" t="s">
        <v>452</v>
      </c>
      <c r="H295" s="136">
        <v>2</v>
      </c>
      <c r="I295" s="137"/>
      <c r="J295" s="138">
        <f t="shared" si="80"/>
        <v>0</v>
      </c>
      <c r="K295" s="134" t="s">
        <v>1</v>
      </c>
      <c r="L295" s="17"/>
      <c r="M295" s="139" t="s">
        <v>1</v>
      </c>
      <c r="N295" s="140" t="s">
        <v>43</v>
      </c>
      <c r="P295" s="141">
        <f t="shared" si="81"/>
        <v>0</v>
      </c>
      <c r="Q295" s="141">
        <v>0</v>
      </c>
      <c r="R295" s="141">
        <f t="shared" si="82"/>
        <v>0</v>
      </c>
      <c r="S295" s="141">
        <v>0</v>
      </c>
      <c r="T295" s="142">
        <f t="shared" si="83"/>
        <v>0</v>
      </c>
      <c r="AR295" s="143" t="s">
        <v>172</v>
      </c>
      <c r="AT295" s="143" t="s">
        <v>167</v>
      </c>
      <c r="AU295" s="143" t="s">
        <v>86</v>
      </c>
      <c r="AY295" s="2" t="s">
        <v>165</v>
      </c>
      <c r="BE295" s="144">
        <f t="shared" si="84"/>
        <v>0</v>
      </c>
      <c r="BF295" s="144">
        <f t="shared" si="85"/>
        <v>0</v>
      </c>
      <c r="BG295" s="144">
        <f t="shared" si="86"/>
        <v>0</v>
      </c>
      <c r="BH295" s="144">
        <f t="shared" si="87"/>
        <v>0</v>
      </c>
      <c r="BI295" s="144">
        <f t="shared" si="88"/>
        <v>0</v>
      </c>
      <c r="BJ295" s="2" t="s">
        <v>86</v>
      </c>
      <c r="BK295" s="144">
        <f t="shared" si="89"/>
        <v>0</v>
      </c>
      <c r="BL295" s="2" t="s">
        <v>172</v>
      </c>
      <c r="BM295" s="143" t="s">
        <v>3189</v>
      </c>
    </row>
    <row r="296" spans="2:65" s="16" customFormat="1" ht="37.9" customHeight="1">
      <c r="B296" s="17"/>
      <c r="C296" s="132" t="s">
        <v>1329</v>
      </c>
      <c r="D296" s="132" t="s">
        <v>167</v>
      </c>
      <c r="E296" s="133" t="s">
        <v>3190</v>
      </c>
      <c r="F296" s="134" t="s">
        <v>3191</v>
      </c>
      <c r="G296" s="135" t="s">
        <v>452</v>
      </c>
      <c r="H296" s="136">
        <v>1</v>
      </c>
      <c r="I296" s="137"/>
      <c r="J296" s="138">
        <f t="shared" si="80"/>
        <v>0</v>
      </c>
      <c r="K296" s="134" t="s">
        <v>1</v>
      </c>
      <c r="L296" s="17"/>
      <c r="M296" s="139" t="s">
        <v>1</v>
      </c>
      <c r="N296" s="140" t="s">
        <v>43</v>
      </c>
      <c r="P296" s="141">
        <f t="shared" si="81"/>
        <v>0</v>
      </c>
      <c r="Q296" s="141">
        <v>0</v>
      </c>
      <c r="R296" s="141">
        <f t="shared" si="82"/>
        <v>0</v>
      </c>
      <c r="S296" s="141">
        <v>0</v>
      </c>
      <c r="T296" s="142">
        <f t="shared" si="83"/>
        <v>0</v>
      </c>
      <c r="AR296" s="143" t="s">
        <v>172</v>
      </c>
      <c r="AT296" s="143" t="s">
        <v>167</v>
      </c>
      <c r="AU296" s="143" t="s">
        <v>86</v>
      </c>
      <c r="AY296" s="2" t="s">
        <v>165</v>
      </c>
      <c r="BE296" s="144">
        <f t="shared" si="84"/>
        <v>0</v>
      </c>
      <c r="BF296" s="144">
        <f t="shared" si="85"/>
        <v>0</v>
      </c>
      <c r="BG296" s="144">
        <f t="shared" si="86"/>
        <v>0</v>
      </c>
      <c r="BH296" s="144">
        <f t="shared" si="87"/>
        <v>0</v>
      </c>
      <c r="BI296" s="144">
        <f t="shared" si="88"/>
        <v>0</v>
      </c>
      <c r="BJ296" s="2" t="s">
        <v>86</v>
      </c>
      <c r="BK296" s="144">
        <f t="shared" si="89"/>
        <v>0</v>
      </c>
      <c r="BL296" s="2" t="s">
        <v>172</v>
      </c>
      <c r="BM296" s="143" t="s">
        <v>3192</v>
      </c>
    </row>
    <row r="297" spans="2:65" s="16" customFormat="1" ht="37.9" customHeight="1">
      <c r="B297" s="17"/>
      <c r="C297" s="132" t="s">
        <v>1333</v>
      </c>
      <c r="D297" s="132" t="s">
        <v>167</v>
      </c>
      <c r="E297" s="133" t="s">
        <v>3193</v>
      </c>
      <c r="F297" s="134" t="s">
        <v>3194</v>
      </c>
      <c r="G297" s="135" t="s">
        <v>452</v>
      </c>
      <c r="H297" s="136">
        <v>1</v>
      </c>
      <c r="I297" s="137"/>
      <c r="J297" s="138">
        <f t="shared" si="80"/>
        <v>0</v>
      </c>
      <c r="K297" s="134" t="s">
        <v>1</v>
      </c>
      <c r="L297" s="17"/>
      <c r="M297" s="139" t="s">
        <v>1</v>
      </c>
      <c r="N297" s="140" t="s">
        <v>43</v>
      </c>
      <c r="P297" s="141">
        <f t="shared" si="81"/>
        <v>0</v>
      </c>
      <c r="Q297" s="141">
        <v>0</v>
      </c>
      <c r="R297" s="141">
        <f t="shared" si="82"/>
        <v>0</v>
      </c>
      <c r="S297" s="141">
        <v>0</v>
      </c>
      <c r="T297" s="142">
        <f t="shared" si="83"/>
        <v>0</v>
      </c>
      <c r="AR297" s="143" t="s">
        <v>172</v>
      </c>
      <c r="AT297" s="143" t="s">
        <v>167</v>
      </c>
      <c r="AU297" s="143" t="s">
        <v>86</v>
      </c>
      <c r="AY297" s="2" t="s">
        <v>165</v>
      </c>
      <c r="BE297" s="144">
        <f t="shared" si="84"/>
        <v>0</v>
      </c>
      <c r="BF297" s="144">
        <f t="shared" si="85"/>
        <v>0</v>
      </c>
      <c r="BG297" s="144">
        <f t="shared" si="86"/>
        <v>0</v>
      </c>
      <c r="BH297" s="144">
        <f t="shared" si="87"/>
        <v>0</v>
      </c>
      <c r="BI297" s="144">
        <f t="shared" si="88"/>
        <v>0</v>
      </c>
      <c r="BJ297" s="2" t="s">
        <v>86</v>
      </c>
      <c r="BK297" s="144">
        <f t="shared" si="89"/>
        <v>0</v>
      </c>
      <c r="BL297" s="2" t="s">
        <v>172</v>
      </c>
      <c r="BM297" s="143" t="s">
        <v>3195</v>
      </c>
    </row>
    <row r="298" spans="2:65" s="16" customFormat="1" ht="37.9" customHeight="1">
      <c r="B298" s="17"/>
      <c r="C298" s="132" t="s">
        <v>1338</v>
      </c>
      <c r="D298" s="132" t="s">
        <v>167</v>
      </c>
      <c r="E298" s="133" t="s">
        <v>3196</v>
      </c>
      <c r="F298" s="134" t="s">
        <v>3197</v>
      </c>
      <c r="G298" s="135" t="s">
        <v>452</v>
      </c>
      <c r="H298" s="136">
        <v>1</v>
      </c>
      <c r="I298" s="137"/>
      <c r="J298" s="138">
        <f t="shared" si="80"/>
        <v>0</v>
      </c>
      <c r="K298" s="134" t="s">
        <v>1</v>
      </c>
      <c r="L298" s="17"/>
      <c r="M298" s="139" t="s">
        <v>1</v>
      </c>
      <c r="N298" s="140" t="s">
        <v>43</v>
      </c>
      <c r="P298" s="141">
        <f t="shared" si="81"/>
        <v>0</v>
      </c>
      <c r="Q298" s="141">
        <v>0</v>
      </c>
      <c r="R298" s="141">
        <f t="shared" si="82"/>
        <v>0</v>
      </c>
      <c r="S298" s="141">
        <v>0</v>
      </c>
      <c r="T298" s="142">
        <f t="shared" si="83"/>
        <v>0</v>
      </c>
      <c r="AR298" s="143" t="s">
        <v>172</v>
      </c>
      <c r="AT298" s="143" t="s">
        <v>167</v>
      </c>
      <c r="AU298" s="143" t="s">
        <v>86</v>
      </c>
      <c r="AY298" s="2" t="s">
        <v>165</v>
      </c>
      <c r="BE298" s="144">
        <f t="shared" si="84"/>
        <v>0</v>
      </c>
      <c r="BF298" s="144">
        <f t="shared" si="85"/>
        <v>0</v>
      </c>
      <c r="BG298" s="144">
        <f t="shared" si="86"/>
        <v>0</v>
      </c>
      <c r="BH298" s="144">
        <f t="shared" si="87"/>
        <v>0</v>
      </c>
      <c r="BI298" s="144">
        <f t="shared" si="88"/>
        <v>0</v>
      </c>
      <c r="BJ298" s="2" t="s">
        <v>86</v>
      </c>
      <c r="BK298" s="144">
        <f t="shared" si="89"/>
        <v>0</v>
      </c>
      <c r="BL298" s="2" t="s">
        <v>172</v>
      </c>
      <c r="BM298" s="143" t="s">
        <v>3198</v>
      </c>
    </row>
    <row r="299" spans="2:65" s="16" customFormat="1" ht="37.9" customHeight="1">
      <c r="B299" s="17"/>
      <c r="C299" s="132" t="s">
        <v>1342</v>
      </c>
      <c r="D299" s="132" t="s">
        <v>167</v>
      </c>
      <c r="E299" s="133" t="s">
        <v>3199</v>
      </c>
      <c r="F299" s="134" t="s">
        <v>3200</v>
      </c>
      <c r="G299" s="135" t="s">
        <v>452</v>
      </c>
      <c r="H299" s="136">
        <v>1</v>
      </c>
      <c r="I299" s="137"/>
      <c r="J299" s="138">
        <f t="shared" si="80"/>
        <v>0</v>
      </c>
      <c r="K299" s="134" t="s">
        <v>1</v>
      </c>
      <c r="L299" s="17"/>
      <c r="M299" s="139" t="s">
        <v>1</v>
      </c>
      <c r="N299" s="140" t="s">
        <v>43</v>
      </c>
      <c r="P299" s="141">
        <f t="shared" si="81"/>
        <v>0</v>
      </c>
      <c r="Q299" s="141">
        <v>0</v>
      </c>
      <c r="R299" s="141">
        <f t="shared" si="82"/>
        <v>0</v>
      </c>
      <c r="S299" s="141">
        <v>0</v>
      </c>
      <c r="T299" s="142">
        <f t="shared" si="83"/>
        <v>0</v>
      </c>
      <c r="AR299" s="143" t="s">
        <v>172</v>
      </c>
      <c r="AT299" s="143" t="s">
        <v>167</v>
      </c>
      <c r="AU299" s="143" t="s">
        <v>86</v>
      </c>
      <c r="AY299" s="2" t="s">
        <v>165</v>
      </c>
      <c r="BE299" s="144">
        <f t="shared" si="84"/>
        <v>0</v>
      </c>
      <c r="BF299" s="144">
        <f t="shared" si="85"/>
        <v>0</v>
      </c>
      <c r="BG299" s="144">
        <f t="shared" si="86"/>
        <v>0</v>
      </c>
      <c r="BH299" s="144">
        <f t="shared" si="87"/>
        <v>0</v>
      </c>
      <c r="BI299" s="144">
        <f t="shared" si="88"/>
        <v>0</v>
      </c>
      <c r="BJ299" s="2" t="s">
        <v>86</v>
      </c>
      <c r="BK299" s="144">
        <f t="shared" si="89"/>
        <v>0</v>
      </c>
      <c r="BL299" s="2" t="s">
        <v>172</v>
      </c>
      <c r="BM299" s="143" t="s">
        <v>3201</v>
      </c>
    </row>
    <row r="300" spans="2:65" s="16" customFormat="1" ht="49.15" customHeight="1">
      <c r="B300" s="17"/>
      <c r="C300" s="132" t="s">
        <v>1346</v>
      </c>
      <c r="D300" s="132" t="s">
        <v>167</v>
      </c>
      <c r="E300" s="133" t="s">
        <v>3202</v>
      </c>
      <c r="F300" s="134" t="s">
        <v>3203</v>
      </c>
      <c r="G300" s="135" t="s">
        <v>452</v>
      </c>
      <c r="H300" s="136">
        <v>2</v>
      </c>
      <c r="I300" s="137"/>
      <c r="J300" s="138">
        <f t="shared" si="80"/>
        <v>0</v>
      </c>
      <c r="K300" s="134" t="s">
        <v>1</v>
      </c>
      <c r="L300" s="17"/>
      <c r="M300" s="139" t="s">
        <v>1</v>
      </c>
      <c r="N300" s="140" t="s">
        <v>43</v>
      </c>
      <c r="P300" s="141">
        <f t="shared" si="81"/>
        <v>0</v>
      </c>
      <c r="Q300" s="141">
        <v>0</v>
      </c>
      <c r="R300" s="141">
        <f t="shared" si="82"/>
        <v>0</v>
      </c>
      <c r="S300" s="141">
        <v>0</v>
      </c>
      <c r="T300" s="142">
        <f t="shared" si="83"/>
        <v>0</v>
      </c>
      <c r="AR300" s="143" t="s">
        <v>172</v>
      </c>
      <c r="AT300" s="143" t="s">
        <v>167</v>
      </c>
      <c r="AU300" s="143" t="s">
        <v>86</v>
      </c>
      <c r="AY300" s="2" t="s">
        <v>165</v>
      </c>
      <c r="BE300" s="144">
        <f t="shared" si="84"/>
        <v>0</v>
      </c>
      <c r="BF300" s="144">
        <f t="shared" si="85"/>
        <v>0</v>
      </c>
      <c r="BG300" s="144">
        <f t="shared" si="86"/>
        <v>0</v>
      </c>
      <c r="BH300" s="144">
        <f t="shared" si="87"/>
        <v>0</v>
      </c>
      <c r="BI300" s="144">
        <f t="shared" si="88"/>
        <v>0</v>
      </c>
      <c r="BJ300" s="2" t="s">
        <v>86</v>
      </c>
      <c r="BK300" s="144">
        <f t="shared" si="89"/>
        <v>0</v>
      </c>
      <c r="BL300" s="2" t="s">
        <v>172</v>
      </c>
      <c r="BM300" s="143" t="s">
        <v>3204</v>
      </c>
    </row>
    <row r="301" spans="2:65" s="16" customFormat="1" ht="37.9" customHeight="1">
      <c r="B301" s="17"/>
      <c r="C301" s="132" t="s">
        <v>1350</v>
      </c>
      <c r="D301" s="132" t="s">
        <v>167</v>
      </c>
      <c r="E301" s="133" t="s">
        <v>3205</v>
      </c>
      <c r="F301" s="134" t="s">
        <v>3206</v>
      </c>
      <c r="G301" s="135" t="s">
        <v>452</v>
      </c>
      <c r="H301" s="136">
        <v>1</v>
      </c>
      <c r="I301" s="137"/>
      <c r="J301" s="138">
        <f t="shared" si="80"/>
        <v>0</v>
      </c>
      <c r="K301" s="134" t="s">
        <v>1</v>
      </c>
      <c r="L301" s="17"/>
      <c r="M301" s="139" t="s">
        <v>1</v>
      </c>
      <c r="N301" s="140" t="s">
        <v>43</v>
      </c>
      <c r="P301" s="141">
        <f t="shared" si="81"/>
        <v>0</v>
      </c>
      <c r="Q301" s="141">
        <v>0</v>
      </c>
      <c r="R301" s="141">
        <f t="shared" si="82"/>
        <v>0</v>
      </c>
      <c r="S301" s="141">
        <v>0</v>
      </c>
      <c r="T301" s="142">
        <f t="shared" si="83"/>
        <v>0</v>
      </c>
      <c r="AR301" s="143" t="s">
        <v>172</v>
      </c>
      <c r="AT301" s="143" t="s">
        <v>167</v>
      </c>
      <c r="AU301" s="143" t="s">
        <v>86</v>
      </c>
      <c r="AY301" s="2" t="s">
        <v>165</v>
      </c>
      <c r="BE301" s="144">
        <f t="shared" si="84"/>
        <v>0</v>
      </c>
      <c r="BF301" s="144">
        <f t="shared" si="85"/>
        <v>0</v>
      </c>
      <c r="BG301" s="144">
        <f t="shared" si="86"/>
        <v>0</v>
      </c>
      <c r="BH301" s="144">
        <f t="shared" si="87"/>
        <v>0</v>
      </c>
      <c r="BI301" s="144">
        <f t="shared" si="88"/>
        <v>0</v>
      </c>
      <c r="BJ301" s="2" t="s">
        <v>86</v>
      </c>
      <c r="BK301" s="144">
        <f t="shared" si="89"/>
        <v>0</v>
      </c>
      <c r="BL301" s="2" t="s">
        <v>172</v>
      </c>
      <c r="BM301" s="143" t="s">
        <v>3207</v>
      </c>
    </row>
    <row r="302" spans="2:65" s="16" customFormat="1" ht="49.15" customHeight="1">
      <c r="B302" s="17"/>
      <c r="C302" s="132" t="s">
        <v>1357</v>
      </c>
      <c r="D302" s="132" t="s">
        <v>167</v>
      </c>
      <c r="E302" s="133" t="s">
        <v>3208</v>
      </c>
      <c r="F302" s="134" t="s">
        <v>3209</v>
      </c>
      <c r="G302" s="135" t="s">
        <v>452</v>
      </c>
      <c r="H302" s="136">
        <v>1</v>
      </c>
      <c r="I302" s="137"/>
      <c r="J302" s="138">
        <f t="shared" si="80"/>
        <v>0</v>
      </c>
      <c r="K302" s="134" t="s">
        <v>1</v>
      </c>
      <c r="L302" s="17"/>
      <c r="M302" s="139" t="s">
        <v>1</v>
      </c>
      <c r="N302" s="140" t="s">
        <v>43</v>
      </c>
      <c r="P302" s="141">
        <f t="shared" si="81"/>
        <v>0</v>
      </c>
      <c r="Q302" s="141">
        <v>0</v>
      </c>
      <c r="R302" s="141">
        <f t="shared" si="82"/>
        <v>0</v>
      </c>
      <c r="S302" s="141">
        <v>0</v>
      </c>
      <c r="T302" s="142">
        <f t="shared" si="83"/>
        <v>0</v>
      </c>
      <c r="AR302" s="143" t="s">
        <v>172</v>
      </c>
      <c r="AT302" s="143" t="s">
        <v>167</v>
      </c>
      <c r="AU302" s="143" t="s">
        <v>86</v>
      </c>
      <c r="AY302" s="2" t="s">
        <v>165</v>
      </c>
      <c r="BE302" s="144">
        <f t="shared" si="84"/>
        <v>0</v>
      </c>
      <c r="BF302" s="144">
        <f t="shared" si="85"/>
        <v>0</v>
      </c>
      <c r="BG302" s="144">
        <f t="shared" si="86"/>
        <v>0</v>
      </c>
      <c r="BH302" s="144">
        <f t="shared" si="87"/>
        <v>0</v>
      </c>
      <c r="BI302" s="144">
        <f t="shared" si="88"/>
        <v>0</v>
      </c>
      <c r="BJ302" s="2" t="s">
        <v>86</v>
      </c>
      <c r="BK302" s="144">
        <f t="shared" si="89"/>
        <v>0</v>
      </c>
      <c r="BL302" s="2" t="s">
        <v>172</v>
      </c>
      <c r="BM302" s="143" t="s">
        <v>3210</v>
      </c>
    </row>
    <row r="303" spans="2:65" s="119" customFormat="1" ht="25.9" customHeight="1">
      <c r="B303" s="120"/>
      <c r="D303" s="121" t="s">
        <v>77</v>
      </c>
      <c r="E303" s="122" t="s">
        <v>3211</v>
      </c>
      <c r="F303" s="122" t="s">
        <v>3212</v>
      </c>
      <c r="I303" s="123"/>
      <c r="J303" s="124">
        <f>BK303</f>
        <v>0</v>
      </c>
      <c r="L303" s="120"/>
      <c r="M303" s="125"/>
      <c r="P303" s="126">
        <f>SUM(P304:P323)</f>
        <v>0</v>
      </c>
      <c r="R303" s="126">
        <f>SUM(R304:R323)</f>
        <v>0</v>
      </c>
      <c r="T303" s="127">
        <f>SUM(T304:T323)</f>
        <v>0</v>
      </c>
      <c r="AR303" s="121" t="s">
        <v>86</v>
      </c>
      <c r="AT303" s="128" t="s">
        <v>77</v>
      </c>
      <c r="AU303" s="128" t="s">
        <v>78</v>
      </c>
      <c r="AY303" s="121" t="s">
        <v>165</v>
      </c>
      <c r="BK303" s="129">
        <f>SUM(BK304:BK323)</f>
        <v>0</v>
      </c>
    </row>
    <row r="304" spans="2:65" s="16" customFormat="1" ht="37.9" customHeight="1">
      <c r="B304" s="17"/>
      <c r="C304" s="132" t="s">
        <v>1364</v>
      </c>
      <c r="D304" s="132" t="s">
        <v>167</v>
      </c>
      <c r="E304" s="133" t="s">
        <v>3213</v>
      </c>
      <c r="F304" s="134" t="s">
        <v>3214</v>
      </c>
      <c r="G304" s="135" t="s">
        <v>452</v>
      </c>
      <c r="H304" s="136">
        <v>2</v>
      </c>
      <c r="I304" s="137"/>
      <c r="J304" s="138">
        <f t="shared" ref="J304:J323" si="90">ROUND(I304*H304,2)</f>
        <v>0</v>
      </c>
      <c r="K304" s="134" t="s">
        <v>1</v>
      </c>
      <c r="L304" s="17"/>
      <c r="M304" s="139" t="s">
        <v>1</v>
      </c>
      <c r="N304" s="140" t="s">
        <v>43</v>
      </c>
      <c r="P304" s="141">
        <f t="shared" ref="P304:P323" si="91">O304*H304</f>
        <v>0</v>
      </c>
      <c r="Q304" s="141">
        <v>0</v>
      </c>
      <c r="R304" s="141">
        <f t="shared" ref="R304:R323" si="92">Q304*H304</f>
        <v>0</v>
      </c>
      <c r="S304" s="141">
        <v>0</v>
      </c>
      <c r="T304" s="142">
        <f t="shared" ref="T304:T323" si="93">S304*H304</f>
        <v>0</v>
      </c>
      <c r="AR304" s="143" t="s">
        <v>172</v>
      </c>
      <c r="AT304" s="143" t="s">
        <v>167</v>
      </c>
      <c r="AU304" s="143" t="s">
        <v>86</v>
      </c>
      <c r="AY304" s="2" t="s">
        <v>165</v>
      </c>
      <c r="BE304" s="144">
        <f t="shared" ref="BE304:BE323" si="94">IF(N304="základní",J304,0)</f>
        <v>0</v>
      </c>
      <c r="BF304" s="144">
        <f t="shared" ref="BF304:BF323" si="95">IF(N304="snížená",J304,0)</f>
        <v>0</v>
      </c>
      <c r="BG304" s="144">
        <f t="shared" ref="BG304:BG323" si="96">IF(N304="zákl. přenesená",J304,0)</f>
        <v>0</v>
      </c>
      <c r="BH304" s="144">
        <f t="shared" ref="BH304:BH323" si="97">IF(N304="sníž. přenesená",J304,0)</f>
        <v>0</v>
      </c>
      <c r="BI304" s="144">
        <f t="shared" ref="BI304:BI323" si="98">IF(N304="nulová",J304,0)</f>
        <v>0</v>
      </c>
      <c r="BJ304" s="2" t="s">
        <v>86</v>
      </c>
      <c r="BK304" s="144">
        <f t="shared" ref="BK304:BK323" si="99">ROUND(I304*H304,2)</f>
        <v>0</v>
      </c>
      <c r="BL304" s="2" t="s">
        <v>172</v>
      </c>
      <c r="BM304" s="143" t="s">
        <v>3215</v>
      </c>
    </row>
    <row r="305" spans="2:65" s="16" customFormat="1" ht="37.9" customHeight="1">
      <c r="B305" s="17"/>
      <c r="C305" s="132" t="s">
        <v>1369</v>
      </c>
      <c r="D305" s="132" t="s">
        <v>167</v>
      </c>
      <c r="E305" s="133" t="s">
        <v>3216</v>
      </c>
      <c r="F305" s="134" t="s">
        <v>3217</v>
      </c>
      <c r="G305" s="135" t="s">
        <v>452</v>
      </c>
      <c r="H305" s="136">
        <v>2</v>
      </c>
      <c r="I305" s="137"/>
      <c r="J305" s="138">
        <f t="shared" si="90"/>
        <v>0</v>
      </c>
      <c r="K305" s="134" t="s">
        <v>1</v>
      </c>
      <c r="L305" s="17"/>
      <c r="M305" s="139" t="s">
        <v>1</v>
      </c>
      <c r="N305" s="140" t="s">
        <v>43</v>
      </c>
      <c r="P305" s="141">
        <f t="shared" si="91"/>
        <v>0</v>
      </c>
      <c r="Q305" s="141">
        <v>0</v>
      </c>
      <c r="R305" s="141">
        <f t="shared" si="92"/>
        <v>0</v>
      </c>
      <c r="S305" s="141">
        <v>0</v>
      </c>
      <c r="T305" s="142">
        <f t="shared" si="93"/>
        <v>0</v>
      </c>
      <c r="AR305" s="143" t="s">
        <v>172</v>
      </c>
      <c r="AT305" s="143" t="s">
        <v>167</v>
      </c>
      <c r="AU305" s="143" t="s">
        <v>86</v>
      </c>
      <c r="AY305" s="2" t="s">
        <v>165</v>
      </c>
      <c r="BE305" s="144">
        <f t="shared" si="94"/>
        <v>0</v>
      </c>
      <c r="BF305" s="144">
        <f t="shared" si="95"/>
        <v>0</v>
      </c>
      <c r="BG305" s="144">
        <f t="shared" si="96"/>
        <v>0</v>
      </c>
      <c r="BH305" s="144">
        <f t="shared" si="97"/>
        <v>0</v>
      </c>
      <c r="BI305" s="144">
        <f t="shared" si="98"/>
        <v>0</v>
      </c>
      <c r="BJ305" s="2" t="s">
        <v>86</v>
      </c>
      <c r="BK305" s="144">
        <f t="shared" si="99"/>
        <v>0</v>
      </c>
      <c r="BL305" s="2" t="s">
        <v>172</v>
      </c>
      <c r="BM305" s="143" t="s">
        <v>3218</v>
      </c>
    </row>
    <row r="306" spans="2:65" s="16" customFormat="1" ht="24.2" customHeight="1">
      <c r="B306" s="17"/>
      <c r="C306" s="132" t="s">
        <v>1377</v>
      </c>
      <c r="D306" s="132" t="s">
        <v>167</v>
      </c>
      <c r="E306" s="133" t="s">
        <v>3219</v>
      </c>
      <c r="F306" s="134" t="s">
        <v>3220</v>
      </c>
      <c r="G306" s="135" t="s">
        <v>452</v>
      </c>
      <c r="H306" s="136">
        <v>1</v>
      </c>
      <c r="I306" s="137"/>
      <c r="J306" s="138">
        <f t="shared" si="90"/>
        <v>0</v>
      </c>
      <c r="K306" s="134" t="s">
        <v>1</v>
      </c>
      <c r="L306" s="17"/>
      <c r="M306" s="139" t="s">
        <v>1</v>
      </c>
      <c r="N306" s="140" t="s">
        <v>43</v>
      </c>
      <c r="P306" s="141">
        <f t="shared" si="91"/>
        <v>0</v>
      </c>
      <c r="Q306" s="141">
        <v>0</v>
      </c>
      <c r="R306" s="141">
        <f t="shared" si="92"/>
        <v>0</v>
      </c>
      <c r="S306" s="141">
        <v>0</v>
      </c>
      <c r="T306" s="142">
        <f t="shared" si="93"/>
        <v>0</v>
      </c>
      <c r="AR306" s="143" t="s">
        <v>172</v>
      </c>
      <c r="AT306" s="143" t="s">
        <v>167</v>
      </c>
      <c r="AU306" s="143" t="s">
        <v>86</v>
      </c>
      <c r="AY306" s="2" t="s">
        <v>165</v>
      </c>
      <c r="BE306" s="144">
        <f t="shared" si="94"/>
        <v>0</v>
      </c>
      <c r="BF306" s="144">
        <f t="shared" si="95"/>
        <v>0</v>
      </c>
      <c r="BG306" s="144">
        <f t="shared" si="96"/>
        <v>0</v>
      </c>
      <c r="BH306" s="144">
        <f t="shared" si="97"/>
        <v>0</v>
      </c>
      <c r="BI306" s="144">
        <f t="shared" si="98"/>
        <v>0</v>
      </c>
      <c r="BJ306" s="2" t="s">
        <v>86</v>
      </c>
      <c r="BK306" s="144">
        <f t="shared" si="99"/>
        <v>0</v>
      </c>
      <c r="BL306" s="2" t="s">
        <v>172</v>
      </c>
      <c r="BM306" s="143" t="s">
        <v>3221</v>
      </c>
    </row>
    <row r="307" spans="2:65" s="16" customFormat="1" ht="33" customHeight="1">
      <c r="B307" s="17"/>
      <c r="C307" s="132" t="s">
        <v>1382</v>
      </c>
      <c r="D307" s="132" t="s">
        <v>167</v>
      </c>
      <c r="E307" s="133" t="s">
        <v>3222</v>
      </c>
      <c r="F307" s="134" t="s">
        <v>3223</v>
      </c>
      <c r="G307" s="135" t="s">
        <v>452</v>
      </c>
      <c r="H307" s="136">
        <v>1</v>
      </c>
      <c r="I307" s="137"/>
      <c r="J307" s="138">
        <f t="shared" si="90"/>
        <v>0</v>
      </c>
      <c r="K307" s="134" t="s">
        <v>1</v>
      </c>
      <c r="L307" s="17"/>
      <c r="M307" s="139" t="s">
        <v>1</v>
      </c>
      <c r="N307" s="140" t="s">
        <v>43</v>
      </c>
      <c r="P307" s="141">
        <f t="shared" si="91"/>
        <v>0</v>
      </c>
      <c r="Q307" s="141">
        <v>0</v>
      </c>
      <c r="R307" s="141">
        <f t="shared" si="92"/>
        <v>0</v>
      </c>
      <c r="S307" s="141">
        <v>0</v>
      </c>
      <c r="T307" s="142">
        <f t="shared" si="93"/>
        <v>0</v>
      </c>
      <c r="AR307" s="143" t="s">
        <v>172</v>
      </c>
      <c r="AT307" s="143" t="s">
        <v>167</v>
      </c>
      <c r="AU307" s="143" t="s">
        <v>86</v>
      </c>
      <c r="AY307" s="2" t="s">
        <v>165</v>
      </c>
      <c r="BE307" s="144">
        <f t="shared" si="94"/>
        <v>0</v>
      </c>
      <c r="BF307" s="144">
        <f t="shared" si="95"/>
        <v>0</v>
      </c>
      <c r="BG307" s="144">
        <f t="shared" si="96"/>
        <v>0</v>
      </c>
      <c r="BH307" s="144">
        <f t="shared" si="97"/>
        <v>0</v>
      </c>
      <c r="BI307" s="144">
        <f t="shared" si="98"/>
        <v>0</v>
      </c>
      <c r="BJ307" s="2" t="s">
        <v>86</v>
      </c>
      <c r="BK307" s="144">
        <f t="shared" si="99"/>
        <v>0</v>
      </c>
      <c r="BL307" s="2" t="s">
        <v>172</v>
      </c>
      <c r="BM307" s="143" t="s">
        <v>3224</v>
      </c>
    </row>
    <row r="308" spans="2:65" s="16" customFormat="1" ht="37.9" customHeight="1">
      <c r="B308" s="17"/>
      <c r="C308" s="132" t="s">
        <v>1389</v>
      </c>
      <c r="D308" s="132" t="s">
        <v>167</v>
      </c>
      <c r="E308" s="133" t="s">
        <v>3225</v>
      </c>
      <c r="F308" s="134" t="s">
        <v>3226</v>
      </c>
      <c r="G308" s="135" t="s">
        <v>452</v>
      </c>
      <c r="H308" s="136">
        <v>1</v>
      </c>
      <c r="I308" s="137"/>
      <c r="J308" s="138">
        <f t="shared" si="90"/>
        <v>0</v>
      </c>
      <c r="K308" s="134" t="s">
        <v>1</v>
      </c>
      <c r="L308" s="17"/>
      <c r="M308" s="139" t="s">
        <v>1</v>
      </c>
      <c r="N308" s="140" t="s">
        <v>43</v>
      </c>
      <c r="P308" s="141">
        <f t="shared" si="91"/>
        <v>0</v>
      </c>
      <c r="Q308" s="141">
        <v>0</v>
      </c>
      <c r="R308" s="141">
        <f t="shared" si="92"/>
        <v>0</v>
      </c>
      <c r="S308" s="141">
        <v>0</v>
      </c>
      <c r="T308" s="142">
        <f t="shared" si="93"/>
        <v>0</v>
      </c>
      <c r="AR308" s="143" t="s">
        <v>172</v>
      </c>
      <c r="AT308" s="143" t="s">
        <v>167</v>
      </c>
      <c r="AU308" s="143" t="s">
        <v>86</v>
      </c>
      <c r="AY308" s="2" t="s">
        <v>165</v>
      </c>
      <c r="BE308" s="144">
        <f t="shared" si="94"/>
        <v>0</v>
      </c>
      <c r="BF308" s="144">
        <f t="shared" si="95"/>
        <v>0</v>
      </c>
      <c r="BG308" s="144">
        <f t="shared" si="96"/>
        <v>0</v>
      </c>
      <c r="BH308" s="144">
        <f t="shared" si="97"/>
        <v>0</v>
      </c>
      <c r="BI308" s="144">
        <f t="shared" si="98"/>
        <v>0</v>
      </c>
      <c r="BJ308" s="2" t="s">
        <v>86</v>
      </c>
      <c r="BK308" s="144">
        <f t="shared" si="99"/>
        <v>0</v>
      </c>
      <c r="BL308" s="2" t="s">
        <v>172</v>
      </c>
      <c r="BM308" s="143" t="s">
        <v>3227</v>
      </c>
    </row>
    <row r="309" spans="2:65" s="16" customFormat="1" ht="44.25" customHeight="1">
      <c r="B309" s="17"/>
      <c r="C309" s="132" t="s">
        <v>1396</v>
      </c>
      <c r="D309" s="132" t="s">
        <v>167</v>
      </c>
      <c r="E309" s="133" t="s">
        <v>3228</v>
      </c>
      <c r="F309" s="134" t="s">
        <v>3229</v>
      </c>
      <c r="G309" s="135" t="s">
        <v>452</v>
      </c>
      <c r="H309" s="136">
        <v>1</v>
      </c>
      <c r="I309" s="137"/>
      <c r="J309" s="138">
        <f t="shared" si="90"/>
        <v>0</v>
      </c>
      <c r="K309" s="134" t="s">
        <v>1</v>
      </c>
      <c r="L309" s="17"/>
      <c r="M309" s="139" t="s">
        <v>1</v>
      </c>
      <c r="N309" s="140" t="s">
        <v>43</v>
      </c>
      <c r="P309" s="141">
        <f t="shared" si="91"/>
        <v>0</v>
      </c>
      <c r="Q309" s="141">
        <v>0</v>
      </c>
      <c r="R309" s="141">
        <f t="shared" si="92"/>
        <v>0</v>
      </c>
      <c r="S309" s="141">
        <v>0</v>
      </c>
      <c r="T309" s="142">
        <f t="shared" si="93"/>
        <v>0</v>
      </c>
      <c r="AR309" s="143" t="s">
        <v>172</v>
      </c>
      <c r="AT309" s="143" t="s">
        <v>167</v>
      </c>
      <c r="AU309" s="143" t="s">
        <v>86</v>
      </c>
      <c r="AY309" s="2" t="s">
        <v>165</v>
      </c>
      <c r="BE309" s="144">
        <f t="shared" si="94"/>
        <v>0</v>
      </c>
      <c r="BF309" s="144">
        <f t="shared" si="95"/>
        <v>0</v>
      </c>
      <c r="BG309" s="144">
        <f t="shared" si="96"/>
        <v>0</v>
      </c>
      <c r="BH309" s="144">
        <f t="shared" si="97"/>
        <v>0</v>
      </c>
      <c r="BI309" s="144">
        <f t="shared" si="98"/>
        <v>0</v>
      </c>
      <c r="BJ309" s="2" t="s">
        <v>86</v>
      </c>
      <c r="BK309" s="144">
        <f t="shared" si="99"/>
        <v>0</v>
      </c>
      <c r="BL309" s="2" t="s">
        <v>172</v>
      </c>
      <c r="BM309" s="143" t="s">
        <v>3230</v>
      </c>
    </row>
    <row r="310" spans="2:65" s="16" customFormat="1" ht="24.2" customHeight="1">
      <c r="B310" s="17"/>
      <c r="C310" s="132" t="s">
        <v>1404</v>
      </c>
      <c r="D310" s="132" t="s">
        <v>167</v>
      </c>
      <c r="E310" s="133" t="s">
        <v>3231</v>
      </c>
      <c r="F310" s="134" t="s">
        <v>3232</v>
      </c>
      <c r="G310" s="135" t="s">
        <v>452</v>
      </c>
      <c r="H310" s="136">
        <v>1</v>
      </c>
      <c r="I310" s="137"/>
      <c r="J310" s="138">
        <f t="shared" si="90"/>
        <v>0</v>
      </c>
      <c r="K310" s="134" t="s">
        <v>1</v>
      </c>
      <c r="L310" s="17"/>
      <c r="M310" s="139" t="s">
        <v>1</v>
      </c>
      <c r="N310" s="140" t="s">
        <v>43</v>
      </c>
      <c r="P310" s="141">
        <f t="shared" si="91"/>
        <v>0</v>
      </c>
      <c r="Q310" s="141">
        <v>0</v>
      </c>
      <c r="R310" s="141">
        <f t="shared" si="92"/>
        <v>0</v>
      </c>
      <c r="S310" s="141">
        <v>0</v>
      </c>
      <c r="T310" s="142">
        <f t="shared" si="93"/>
        <v>0</v>
      </c>
      <c r="AR310" s="143" t="s">
        <v>172</v>
      </c>
      <c r="AT310" s="143" t="s">
        <v>167</v>
      </c>
      <c r="AU310" s="143" t="s">
        <v>86</v>
      </c>
      <c r="AY310" s="2" t="s">
        <v>165</v>
      </c>
      <c r="BE310" s="144">
        <f t="shared" si="94"/>
        <v>0</v>
      </c>
      <c r="BF310" s="144">
        <f t="shared" si="95"/>
        <v>0</v>
      </c>
      <c r="BG310" s="144">
        <f t="shared" si="96"/>
        <v>0</v>
      </c>
      <c r="BH310" s="144">
        <f t="shared" si="97"/>
        <v>0</v>
      </c>
      <c r="BI310" s="144">
        <f t="shared" si="98"/>
        <v>0</v>
      </c>
      <c r="BJ310" s="2" t="s">
        <v>86</v>
      </c>
      <c r="BK310" s="144">
        <f t="shared" si="99"/>
        <v>0</v>
      </c>
      <c r="BL310" s="2" t="s">
        <v>172</v>
      </c>
      <c r="BM310" s="143" t="s">
        <v>3233</v>
      </c>
    </row>
    <row r="311" spans="2:65" s="16" customFormat="1" ht="33" customHeight="1">
      <c r="B311" s="17"/>
      <c r="C311" s="132" t="s">
        <v>1409</v>
      </c>
      <c r="D311" s="132" t="s">
        <v>167</v>
      </c>
      <c r="E311" s="133" t="s">
        <v>3234</v>
      </c>
      <c r="F311" s="134" t="s">
        <v>3235</v>
      </c>
      <c r="G311" s="135" t="s">
        <v>452</v>
      </c>
      <c r="H311" s="136">
        <v>1</v>
      </c>
      <c r="I311" s="137"/>
      <c r="J311" s="138">
        <f t="shared" si="90"/>
        <v>0</v>
      </c>
      <c r="K311" s="134" t="s">
        <v>1</v>
      </c>
      <c r="L311" s="17"/>
      <c r="M311" s="139" t="s">
        <v>1</v>
      </c>
      <c r="N311" s="140" t="s">
        <v>43</v>
      </c>
      <c r="P311" s="141">
        <f t="shared" si="91"/>
        <v>0</v>
      </c>
      <c r="Q311" s="141">
        <v>0</v>
      </c>
      <c r="R311" s="141">
        <f t="shared" si="92"/>
        <v>0</v>
      </c>
      <c r="S311" s="141">
        <v>0</v>
      </c>
      <c r="T311" s="142">
        <f t="shared" si="93"/>
        <v>0</v>
      </c>
      <c r="AR311" s="143" t="s">
        <v>172</v>
      </c>
      <c r="AT311" s="143" t="s">
        <v>167</v>
      </c>
      <c r="AU311" s="143" t="s">
        <v>86</v>
      </c>
      <c r="AY311" s="2" t="s">
        <v>165</v>
      </c>
      <c r="BE311" s="144">
        <f t="shared" si="94"/>
        <v>0</v>
      </c>
      <c r="BF311" s="144">
        <f t="shared" si="95"/>
        <v>0</v>
      </c>
      <c r="BG311" s="144">
        <f t="shared" si="96"/>
        <v>0</v>
      </c>
      <c r="BH311" s="144">
        <f t="shared" si="97"/>
        <v>0</v>
      </c>
      <c r="BI311" s="144">
        <f t="shared" si="98"/>
        <v>0</v>
      </c>
      <c r="BJ311" s="2" t="s">
        <v>86</v>
      </c>
      <c r="BK311" s="144">
        <f t="shared" si="99"/>
        <v>0</v>
      </c>
      <c r="BL311" s="2" t="s">
        <v>172</v>
      </c>
      <c r="BM311" s="143" t="s">
        <v>3236</v>
      </c>
    </row>
    <row r="312" spans="2:65" s="16" customFormat="1" ht="33" customHeight="1">
      <c r="B312" s="17"/>
      <c r="C312" s="132" t="s">
        <v>1414</v>
      </c>
      <c r="D312" s="132" t="s">
        <v>167</v>
      </c>
      <c r="E312" s="133" t="s">
        <v>3237</v>
      </c>
      <c r="F312" s="134" t="s">
        <v>3238</v>
      </c>
      <c r="G312" s="135" t="s">
        <v>452</v>
      </c>
      <c r="H312" s="136">
        <v>2</v>
      </c>
      <c r="I312" s="137"/>
      <c r="J312" s="138">
        <f t="shared" si="90"/>
        <v>0</v>
      </c>
      <c r="K312" s="134" t="s">
        <v>1</v>
      </c>
      <c r="L312" s="17"/>
      <c r="M312" s="139" t="s">
        <v>1</v>
      </c>
      <c r="N312" s="140" t="s">
        <v>43</v>
      </c>
      <c r="P312" s="141">
        <f t="shared" si="91"/>
        <v>0</v>
      </c>
      <c r="Q312" s="141">
        <v>0</v>
      </c>
      <c r="R312" s="141">
        <f t="shared" si="92"/>
        <v>0</v>
      </c>
      <c r="S312" s="141">
        <v>0</v>
      </c>
      <c r="T312" s="142">
        <f t="shared" si="93"/>
        <v>0</v>
      </c>
      <c r="AR312" s="143" t="s">
        <v>172</v>
      </c>
      <c r="AT312" s="143" t="s">
        <v>167</v>
      </c>
      <c r="AU312" s="143" t="s">
        <v>86</v>
      </c>
      <c r="AY312" s="2" t="s">
        <v>165</v>
      </c>
      <c r="BE312" s="144">
        <f t="shared" si="94"/>
        <v>0</v>
      </c>
      <c r="BF312" s="144">
        <f t="shared" si="95"/>
        <v>0</v>
      </c>
      <c r="BG312" s="144">
        <f t="shared" si="96"/>
        <v>0</v>
      </c>
      <c r="BH312" s="144">
        <f t="shared" si="97"/>
        <v>0</v>
      </c>
      <c r="BI312" s="144">
        <f t="shared" si="98"/>
        <v>0</v>
      </c>
      <c r="BJ312" s="2" t="s">
        <v>86</v>
      </c>
      <c r="BK312" s="144">
        <f t="shared" si="99"/>
        <v>0</v>
      </c>
      <c r="BL312" s="2" t="s">
        <v>172</v>
      </c>
      <c r="BM312" s="143" t="s">
        <v>3239</v>
      </c>
    </row>
    <row r="313" spans="2:65" s="16" customFormat="1" ht="24.2" customHeight="1">
      <c r="B313" s="17"/>
      <c r="C313" s="132" t="s">
        <v>1421</v>
      </c>
      <c r="D313" s="132" t="s">
        <v>167</v>
      </c>
      <c r="E313" s="133" t="s">
        <v>3240</v>
      </c>
      <c r="F313" s="134" t="s">
        <v>3241</v>
      </c>
      <c r="G313" s="135" t="s">
        <v>452</v>
      </c>
      <c r="H313" s="136">
        <v>2</v>
      </c>
      <c r="I313" s="137"/>
      <c r="J313" s="138">
        <f t="shared" si="90"/>
        <v>0</v>
      </c>
      <c r="K313" s="134" t="s">
        <v>1</v>
      </c>
      <c r="L313" s="17"/>
      <c r="M313" s="139" t="s">
        <v>1</v>
      </c>
      <c r="N313" s="140" t="s">
        <v>43</v>
      </c>
      <c r="P313" s="141">
        <f t="shared" si="91"/>
        <v>0</v>
      </c>
      <c r="Q313" s="141">
        <v>0</v>
      </c>
      <c r="R313" s="141">
        <f t="shared" si="92"/>
        <v>0</v>
      </c>
      <c r="S313" s="141">
        <v>0</v>
      </c>
      <c r="T313" s="142">
        <f t="shared" si="93"/>
        <v>0</v>
      </c>
      <c r="AR313" s="143" t="s">
        <v>172</v>
      </c>
      <c r="AT313" s="143" t="s">
        <v>167</v>
      </c>
      <c r="AU313" s="143" t="s">
        <v>86</v>
      </c>
      <c r="AY313" s="2" t="s">
        <v>165</v>
      </c>
      <c r="BE313" s="144">
        <f t="shared" si="94"/>
        <v>0</v>
      </c>
      <c r="BF313" s="144">
        <f t="shared" si="95"/>
        <v>0</v>
      </c>
      <c r="BG313" s="144">
        <f t="shared" si="96"/>
        <v>0</v>
      </c>
      <c r="BH313" s="144">
        <f t="shared" si="97"/>
        <v>0</v>
      </c>
      <c r="BI313" s="144">
        <f t="shared" si="98"/>
        <v>0</v>
      </c>
      <c r="BJ313" s="2" t="s">
        <v>86</v>
      </c>
      <c r="BK313" s="144">
        <f t="shared" si="99"/>
        <v>0</v>
      </c>
      <c r="BL313" s="2" t="s">
        <v>172</v>
      </c>
      <c r="BM313" s="143" t="s">
        <v>3242</v>
      </c>
    </row>
    <row r="314" spans="2:65" s="16" customFormat="1" ht="16.5" customHeight="1">
      <c r="B314" s="17"/>
      <c r="C314" s="132" t="s">
        <v>1428</v>
      </c>
      <c r="D314" s="132" t="s">
        <v>167</v>
      </c>
      <c r="E314" s="133" t="s">
        <v>3243</v>
      </c>
      <c r="F314" s="134" t="s">
        <v>3244</v>
      </c>
      <c r="G314" s="135" t="s">
        <v>452</v>
      </c>
      <c r="H314" s="136">
        <v>1</v>
      </c>
      <c r="I314" s="137"/>
      <c r="J314" s="138">
        <f t="shared" si="90"/>
        <v>0</v>
      </c>
      <c r="K314" s="134" t="s">
        <v>1</v>
      </c>
      <c r="L314" s="17"/>
      <c r="M314" s="139" t="s">
        <v>1</v>
      </c>
      <c r="N314" s="140" t="s">
        <v>43</v>
      </c>
      <c r="P314" s="141">
        <f t="shared" si="91"/>
        <v>0</v>
      </c>
      <c r="Q314" s="141">
        <v>0</v>
      </c>
      <c r="R314" s="141">
        <f t="shared" si="92"/>
        <v>0</v>
      </c>
      <c r="S314" s="141">
        <v>0</v>
      </c>
      <c r="T314" s="142">
        <f t="shared" si="93"/>
        <v>0</v>
      </c>
      <c r="AR314" s="143" t="s">
        <v>172</v>
      </c>
      <c r="AT314" s="143" t="s">
        <v>167</v>
      </c>
      <c r="AU314" s="143" t="s">
        <v>86</v>
      </c>
      <c r="AY314" s="2" t="s">
        <v>165</v>
      </c>
      <c r="BE314" s="144">
        <f t="shared" si="94"/>
        <v>0</v>
      </c>
      <c r="BF314" s="144">
        <f t="shared" si="95"/>
        <v>0</v>
      </c>
      <c r="BG314" s="144">
        <f t="shared" si="96"/>
        <v>0</v>
      </c>
      <c r="BH314" s="144">
        <f t="shared" si="97"/>
        <v>0</v>
      </c>
      <c r="BI314" s="144">
        <f t="shared" si="98"/>
        <v>0</v>
      </c>
      <c r="BJ314" s="2" t="s">
        <v>86</v>
      </c>
      <c r="BK314" s="144">
        <f t="shared" si="99"/>
        <v>0</v>
      </c>
      <c r="BL314" s="2" t="s">
        <v>172</v>
      </c>
      <c r="BM314" s="143" t="s">
        <v>3245</v>
      </c>
    </row>
    <row r="315" spans="2:65" s="16" customFormat="1" ht="16.5" customHeight="1">
      <c r="B315" s="17"/>
      <c r="C315" s="132" t="s">
        <v>1438</v>
      </c>
      <c r="D315" s="132" t="s">
        <v>167</v>
      </c>
      <c r="E315" s="133" t="s">
        <v>3246</v>
      </c>
      <c r="F315" s="134" t="s">
        <v>3247</v>
      </c>
      <c r="G315" s="135" t="s">
        <v>452</v>
      </c>
      <c r="H315" s="136">
        <v>3</v>
      </c>
      <c r="I315" s="137"/>
      <c r="J315" s="138">
        <f t="shared" si="90"/>
        <v>0</v>
      </c>
      <c r="K315" s="134" t="s">
        <v>1</v>
      </c>
      <c r="L315" s="17"/>
      <c r="M315" s="139" t="s">
        <v>1</v>
      </c>
      <c r="N315" s="140" t="s">
        <v>43</v>
      </c>
      <c r="P315" s="141">
        <f t="shared" si="91"/>
        <v>0</v>
      </c>
      <c r="Q315" s="141">
        <v>0</v>
      </c>
      <c r="R315" s="141">
        <f t="shared" si="92"/>
        <v>0</v>
      </c>
      <c r="S315" s="141">
        <v>0</v>
      </c>
      <c r="T315" s="142">
        <f t="shared" si="93"/>
        <v>0</v>
      </c>
      <c r="AR315" s="143" t="s">
        <v>172</v>
      </c>
      <c r="AT315" s="143" t="s">
        <v>167</v>
      </c>
      <c r="AU315" s="143" t="s">
        <v>86</v>
      </c>
      <c r="AY315" s="2" t="s">
        <v>165</v>
      </c>
      <c r="BE315" s="144">
        <f t="shared" si="94"/>
        <v>0</v>
      </c>
      <c r="BF315" s="144">
        <f t="shared" si="95"/>
        <v>0</v>
      </c>
      <c r="BG315" s="144">
        <f t="shared" si="96"/>
        <v>0</v>
      </c>
      <c r="BH315" s="144">
        <f t="shared" si="97"/>
        <v>0</v>
      </c>
      <c r="BI315" s="144">
        <f t="shared" si="98"/>
        <v>0</v>
      </c>
      <c r="BJ315" s="2" t="s">
        <v>86</v>
      </c>
      <c r="BK315" s="144">
        <f t="shared" si="99"/>
        <v>0</v>
      </c>
      <c r="BL315" s="2" t="s">
        <v>172</v>
      </c>
      <c r="BM315" s="143" t="s">
        <v>3248</v>
      </c>
    </row>
    <row r="316" spans="2:65" s="16" customFormat="1" ht="44.25" customHeight="1">
      <c r="B316" s="17"/>
      <c r="C316" s="132" t="s">
        <v>1443</v>
      </c>
      <c r="D316" s="132" t="s">
        <v>167</v>
      </c>
      <c r="E316" s="133" t="s">
        <v>3249</v>
      </c>
      <c r="F316" s="134" t="s">
        <v>3250</v>
      </c>
      <c r="G316" s="135" t="s">
        <v>248</v>
      </c>
      <c r="H316" s="136">
        <v>0.3</v>
      </c>
      <c r="I316" s="137"/>
      <c r="J316" s="138">
        <f t="shared" si="90"/>
        <v>0</v>
      </c>
      <c r="K316" s="134" t="s">
        <v>1</v>
      </c>
      <c r="L316" s="17"/>
      <c r="M316" s="139" t="s">
        <v>1</v>
      </c>
      <c r="N316" s="140" t="s">
        <v>43</v>
      </c>
      <c r="P316" s="141">
        <f t="shared" si="91"/>
        <v>0</v>
      </c>
      <c r="Q316" s="141">
        <v>0</v>
      </c>
      <c r="R316" s="141">
        <f t="shared" si="92"/>
        <v>0</v>
      </c>
      <c r="S316" s="141">
        <v>0</v>
      </c>
      <c r="T316" s="142">
        <f t="shared" si="93"/>
        <v>0</v>
      </c>
      <c r="AR316" s="143" t="s">
        <v>172</v>
      </c>
      <c r="AT316" s="143" t="s">
        <v>167</v>
      </c>
      <c r="AU316" s="143" t="s">
        <v>86</v>
      </c>
      <c r="AY316" s="2" t="s">
        <v>165</v>
      </c>
      <c r="BE316" s="144">
        <f t="shared" si="94"/>
        <v>0</v>
      </c>
      <c r="BF316" s="144">
        <f t="shared" si="95"/>
        <v>0</v>
      </c>
      <c r="BG316" s="144">
        <f t="shared" si="96"/>
        <v>0</v>
      </c>
      <c r="BH316" s="144">
        <f t="shared" si="97"/>
        <v>0</v>
      </c>
      <c r="BI316" s="144">
        <f t="shared" si="98"/>
        <v>0</v>
      </c>
      <c r="BJ316" s="2" t="s">
        <v>86</v>
      </c>
      <c r="BK316" s="144">
        <f t="shared" si="99"/>
        <v>0</v>
      </c>
      <c r="BL316" s="2" t="s">
        <v>172</v>
      </c>
      <c r="BM316" s="143" t="s">
        <v>3251</v>
      </c>
    </row>
    <row r="317" spans="2:65" s="16" customFormat="1" ht="44.25" customHeight="1">
      <c r="B317" s="17"/>
      <c r="C317" s="132" t="s">
        <v>1452</v>
      </c>
      <c r="D317" s="132" t="s">
        <v>167</v>
      </c>
      <c r="E317" s="133" t="s">
        <v>3252</v>
      </c>
      <c r="F317" s="134" t="s">
        <v>3253</v>
      </c>
      <c r="G317" s="135" t="s">
        <v>248</v>
      </c>
      <c r="H317" s="136">
        <v>0.9</v>
      </c>
      <c r="I317" s="137"/>
      <c r="J317" s="138">
        <f t="shared" si="90"/>
        <v>0</v>
      </c>
      <c r="K317" s="134" t="s">
        <v>1</v>
      </c>
      <c r="L317" s="17"/>
      <c r="M317" s="139" t="s">
        <v>1</v>
      </c>
      <c r="N317" s="140" t="s">
        <v>43</v>
      </c>
      <c r="P317" s="141">
        <f t="shared" si="91"/>
        <v>0</v>
      </c>
      <c r="Q317" s="141">
        <v>0</v>
      </c>
      <c r="R317" s="141">
        <f t="shared" si="92"/>
        <v>0</v>
      </c>
      <c r="S317" s="141">
        <v>0</v>
      </c>
      <c r="T317" s="142">
        <f t="shared" si="93"/>
        <v>0</v>
      </c>
      <c r="AR317" s="143" t="s">
        <v>172</v>
      </c>
      <c r="AT317" s="143" t="s">
        <v>167</v>
      </c>
      <c r="AU317" s="143" t="s">
        <v>86</v>
      </c>
      <c r="AY317" s="2" t="s">
        <v>165</v>
      </c>
      <c r="BE317" s="144">
        <f t="shared" si="94"/>
        <v>0</v>
      </c>
      <c r="BF317" s="144">
        <f t="shared" si="95"/>
        <v>0</v>
      </c>
      <c r="BG317" s="144">
        <f t="shared" si="96"/>
        <v>0</v>
      </c>
      <c r="BH317" s="144">
        <f t="shared" si="97"/>
        <v>0</v>
      </c>
      <c r="BI317" s="144">
        <f t="shared" si="98"/>
        <v>0</v>
      </c>
      <c r="BJ317" s="2" t="s">
        <v>86</v>
      </c>
      <c r="BK317" s="144">
        <f t="shared" si="99"/>
        <v>0</v>
      </c>
      <c r="BL317" s="2" t="s">
        <v>172</v>
      </c>
      <c r="BM317" s="143" t="s">
        <v>3254</v>
      </c>
    </row>
    <row r="318" spans="2:65" s="16" customFormat="1" ht="44.25" customHeight="1">
      <c r="B318" s="17"/>
      <c r="C318" s="132" t="s">
        <v>1457</v>
      </c>
      <c r="D318" s="132" t="s">
        <v>167</v>
      </c>
      <c r="E318" s="133" t="s">
        <v>3255</v>
      </c>
      <c r="F318" s="134" t="s">
        <v>3256</v>
      </c>
      <c r="G318" s="135" t="s">
        <v>248</v>
      </c>
      <c r="H318" s="136">
        <v>0.3</v>
      </c>
      <c r="I318" s="137"/>
      <c r="J318" s="138">
        <f t="shared" si="90"/>
        <v>0</v>
      </c>
      <c r="K318" s="134" t="s">
        <v>1</v>
      </c>
      <c r="L318" s="17"/>
      <c r="M318" s="139" t="s">
        <v>1</v>
      </c>
      <c r="N318" s="140" t="s">
        <v>43</v>
      </c>
      <c r="P318" s="141">
        <f t="shared" si="91"/>
        <v>0</v>
      </c>
      <c r="Q318" s="141">
        <v>0</v>
      </c>
      <c r="R318" s="141">
        <f t="shared" si="92"/>
        <v>0</v>
      </c>
      <c r="S318" s="141">
        <v>0</v>
      </c>
      <c r="T318" s="142">
        <f t="shared" si="93"/>
        <v>0</v>
      </c>
      <c r="AR318" s="143" t="s">
        <v>172</v>
      </c>
      <c r="AT318" s="143" t="s">
        <v>167</v>
      </c>
      <c r="AU318" s="143" t="s">
        <v>86</v>
      </c>
      <c r="AY318" s="2" t="s">
        <v>165</v>
      </c>
      <c r="BE318" s="144">
        <f t="shared" si="94"/>
        <v>0</v>
      </c>
      <c r="BF318" s="144">
        <f t="shared" si="95"/>
        <v>0</v>
      </c>
      <c r="BG318" s="144">
        <f t="shared" si="96"/>
        <v>0</v>
      </c>
      <c r="BH318" s="144">
        <f t="shared" si="97"/>
        <v>0</v>
      </c>
      <c r="BI318" s="144">
        <f t="shared" si="98"/>
        <v>0</v>
      </c>
      <c r="BJ318" s="2" t="s">
        <v>86</v>
      </c>
      <c r="BK318" s="144">
        <f t="shared" si="99"/>
        <v>0</v>
      </c>
      <c r="BL318" s="2" t="s">
        <v>172</v>
      </c>
      <c r="BM318" s="143" t="s">
        <v>3257</v>
      </c>
    </row>
    <row r="319" spans="2:65" s="16" customFormat="1" ht="44.25" customHeight="1">
      <c r="B319" s="17"/>
      <c r="C319" s="132" t="s">
        <v>1461</v>
      </c>
      <c r="D319" s="132" t="s">
        <v>167</v>
      </c>
      <c r="E319" s="133" t="s">
        <v>3258</v>
      </c>
      <c r="F319" s="134" t="s">
        <v>3259</v>
      </c>
      <c r="G319" s="135" t="s">
        <v>248</v>
      </c>
      <c r="H319" s="136">
        <v>0.3</v>
      </c>
      <c r="I319" s="137"/>
      <c r="J319" s="138">
        <f t="shared" si="90"/>
        <v>0</v>
      </c>
      <c r="K319" s="134" t="s">
        <v>1</v>
      </c>
      <c r="L319" s="17"/>
      <c r="M319" s="139" t="s">
        <v>1</v>
      </c>
      <c r="N319" s="140" t="s">
        <v>43</v>
      </c>
      <c r="P319" s="141">
        <f t="shared" si="91"/>
        <v>0</v>
      </c>
      <c r="Q319" s="141">
        <v>0</v>
      </c>
      <c r="R319" s="141">
        <f t="shared" si="92"/>
        <v>0</v>
      </c>
      <c r="S319" s="141">
        <v>0</v>
      </c>
      <c r="T319" s="142">
        <f t="shared" si="93"/>
        <v>0</v>
      </c>
      <c r="AR319" s="143" t="s">
        <v>172</v>
      </c>
      <c r="AT319" s="143" t="s">
        <v>167</v>
      </c>
      <c r="AU319" s="143" t="s">
        <v>86</v>
      </c>
      <c r="AY319" s="2" t="s">
        <v>165</v>
      </c>
      <c r="BE319" s="144">
        <f t="shared" si="94"/>
        <v>0</v>
      </c>
      <c r="BF319" s="144">
        <f t="shared" si="95"/>
        <v>0</v>
      </c>
      <c r="BG319" s="144">
        <f t="shared" si="96"/>
        <v>0</v>
      </c>
      <c r="BH319" s="144">
        <f t="shared" si="97"/>
        <v>0</v>
      </c>
      <c r="BI319" s="144">
        <f t="shared" si="98"/>
        <v>0</v>
      </c>
      <c r="BJ319" s="2" t="s">
        <v>86</v>
      </c>
      <c r="BK319" s="144">
        <f t="shared" si="99"/>
        <v>0</v>
      </c>
      <c r="BL319" s="2" t="s">
        <v>172</v>
      </c>
      <c r="BM319" s="143" t="s">
        <v>3260</v>
      </c>
    </row>
    <row r="320" spans="2:65" s="16" customFormat="1" ht="37.9" customHeight="1">
      <c r="B320" s="17"/>
      <c r="C320" s="132" t="s">
        <v>2985</v>
      </c>
      <c r="D320" s="132" t="s">
        <v>167</v>
      </c>
      <c r="E320" s="133" t="s">
        <v>3261</v>
      </c>
      <c r="F320" s="134" t="s">
        <v>3262</v>
      </c>
      <c r="G320" s="135" t="s">
        <v>452</v>
      </c>
      <c r="H320" s="136">
        <v>1</v>
      </c>
      <c r="I320" s="137"/>
      <c r="J320" s="138">
        <f t="shared" si="90"/>
        <v>0</v>
      </c>
      <c r="K320" s="134" t="s">
        <v>1</v>
      </c>
      <c r="L320" s="17"/>
      <c r="M320" s="139" t="s">
        <v>1</v>
      </c>
      <c r="N320" s="140" t="s">
        <v>43</v>
      </c>
      <c r="P320" s="141">
        <f t="shared" si="91"/>
        <v>0</v>
      </c>
      <c r="Q320" s="141">
        <v>0</v>
      </c>
      <c r="R320" s="141">
        <f t="shared" si="92"/>
        <v>0</v>
      </c>
      <c r="S320" s="141">
        <v>0</v>
      </c>
      <c r="T320" s="142">
        <f t="shared" si="93"/>
        <v>0</v>
      </c>
      <c r="AR320" s="143" t="s">
        <v>172</v>
      </c>
      <c r="AT320" s="143" t="s">
        <v>167</v>
      </c>
      <c r="AU320" s="143" t="s">
        <v>86</v>
      </c>
      <c r="AY320" s="2" t="s">
        <v>165</v>
      </c>
      <c r="BE320" s="144">
        <f t="shared" si="94"/>
        <v>0</v>
      </c>
      <c r="BF320" s="144">
        <f t="shared" si="95"/>
        <v>0</v>
      </c>
      <c r="BG320" s="144">
        <f t="shared" si="96"/>
        <v>0</v>
      </c>
      <c r="BH320" s="144">
        <f t="shared" si="97"/>
        <v>0</v>
      </c>
      <c r="BI320" s="144">
        <f t="shared" si="98"/>
        <v>0</v>
      </c>
      <c r="BJ320" s="2" t="s">
        <v>86</v>
      </c>
      <c r="BK320" s="144">
        <f t="shared" si="99"/>
        <v>0</v>
      </c>
      <c r="BL320" s="2" t="s">
        <v>172</v>
      </c>
      <c r="BM320" s="143" t="s">
        <v>3263</v>
      </c>
    </row>
    <row r="321" spans="2:65" s="16" customFormat="1" ht="37.9" customHeight="1">
      <c r="B321" s="17"/>
      <c r="C321" s="132" t="s">
        <v>3264</v>
      </c>
      <c r="D321" s="132" t="s">
        <v>167</v>
      </c>
      <c r="E321" s="133" t="s">
        <v>3265</v>
      </c>
      <c r="F321" s="134" t="s">
        <v>3266</v>
      </c>
      <c r="G321" s="135" t="s">
        <v>452</v>
      </c>
      <c r="H321" s="136">
        <v>3</v>
      </c>
      <c r="I321" s="137"/>
      <c r="J321" s="138">
        <f t="shared" si="90"/>
        <v>0</v>
      </c>
      <c r="K321" s="134" t="s">
        <v>1</v>
      </c>
      <c r="L321" s="17"/>
      <c r="M321" s="139" t="s">
        <v>1</v>
      </c>
      <c r="N321" s="140" t="s">
        <v>43</v>
      </c>
      <c r="P321" s="141">
        <f t="shared" si="91"/>
        <v>0</v>
      </c>
      <c r="Q321" s="141">
        <v>0</v>
      </c>
      <c r="R321" s="141">
        <f t="shared" si="92"/>
        <v>0</v>
      </c>
      <c r="S321" s="141">
        <v>0</v>
      </c>
      <c r="T321" s="142">
        <f t="shared" si="93"/>
        <v>0</v>
      </c>
      <c r="AR321" s="143" t="s">
        <v>172</v>
      </c>
      <c r="AT321" s="143" t="s">
        <v>167</v>
      </c>
      <c r="AU321" s="143" t="s">
        <v>86</v>
      </c>
      <c r="AY321" s="2" t="s">
        <v>165</v>
      </c>
      <c r="BE321" s="144">
        <f t="shared" si="94"/>
        <v>0</v>
      </c>
      <c r="BF321" s="144">
        <f t="shared" si="95"/>
        <v>0</v>
      </c>
      <c r="BG321" s="144">
        <f t="shared" si="96"/>
        <v>0</v>
      </c>
      <c r="BH321" s="144">
        <f t="shared" si="97"/>
        <v>0</v>
      </c>
      <c r="BI321" s="144">
        <f t="shared" si="98"/>
        <v>0</v>
      </c>
      <c r="BJ321" s="2" t="s">
        <v>86</v>
      </c>
      <c r="BK321" s="144">
        <f t="shared" si="99"/>
        <v>0</v>
      </c>
      <c r="BL321" s="2" t="s">
        <v>172</v>
      </c>
      <c r="BM321" s="143" t="s">
        <v>3267</v>
      </c>
    </row>
    <row r="322" spans="2:65" s="16" customFormat="1" ht="37.9" customHeight="1">
      <c r="B322" s="17"/>
      <c r="C322" s="132" t="s">
        <v>2988</v>
      </c>
      <c r="D322" s="132" t="s">
        <v>167</v>
      </c>
      <c r="E322" s="133" t="s">
        <v>3268</v>
      </c>
      <c r="F322" s="134" t="s">
        <v>3269</v>
      </c>
      <c r="G322" s="135" t="s">
        <v>452</v>
      </c>
      <c r="H322" s="136">
        <v>1</v>
      </c>
      <c r="I322" s="137"/>
      <c r="J322" s="138">
        <f t="shared" si="90"/>
        <v>0</v>
      </c>
      <c r="K322" s="134" t="s">
        <v>1</v>
      </c>
      <c r="L322" s="17"/>
      <c r="M322" s="139" t="s">
        <v>1</v>
      </c>
      <c r="N322" s="140" t="s">
        <v>43</v>
      </c>
      <c r="P322" s="141">
        <f t="shared" si="91"/>
        <v>0</v>
      </c>
      <c r="Q322" s="141">
        <v>0</v>
      </c>
      <c r="R322" s="141">
        <f t="shared" si="92"/>
        <v>0</v>
      </c>
      <c r="S322" s="141">
        <v>0</v>
      </c>
      <c r="T322" s="142">
        <f t="shared" si="93"/>
        <v>0</v>
      </c>
      <c r="AR322" s="143" t="s">
        <v>172</v>
      </c>
      <c r="AT322" s="143" t="s">
        <v>167</v>
      </c>
      <c r="AU322" s="143" t="s">
        <v>86</v>
      </c>
      <c r="AY322" s="2" t="s">
        <v>165</v>
      </c>
      <c r="BE322" s="144">
        <f t="shared" si="94"/>
        <v>0</v>
      </c>
      <c r="BF322" s="144">
        <f t="shared" si="95"/>
        <v>0</v>
      </c>
      <c r="BG322" s="144">
        <f t="shared" si="96"/>
        <v>0</v>
      </c>
      <c r="BH322" s="144">
        <f t="shared" si="97"/>
        <v>0</v>
      </c>
      <c r="BI322" s="144">
        <f t="shared" si="98"/>
        <v>0</v>
      </c>
      <c r="BJ322" s="2" t="s">
        <v>86</v>
      </c>
      <c r="BK322" s="144">
        <f t="shared" si="99"/>
        <v>0</v>
      </c>
      <c r="BL322" s="2" t="s">
        <v>172</v>
      </c>
      <c r="BM322" s="143" t="s">
        <v>3270</v>
      </c>
    </row>
    <row r="323" spans="2:65" s="16" customFormat="1" ht="37.9" customHeight="1">
      <c r="B323" s="17"/>
      <c r="C323" s="132" t="s">
        <v>3271</v>
      </c>
      <c r="D323" s="132" t="s">
        <v>167</v>
      </c>
      <c r="E323" s="133" t="s">
        <v>3272</v>
      </c>
      <c r="F323" s="134" t="s">
        <v>3273</v>
      </c>
      <c r="G323" s="135" t="s">
        <v>452</v>
      </c>
      <c r="H323" s="136">
        <v>1</v>
      </c>
      <c r="I323" s="137"/>
      <c r="J323" s="138">
        <f t="shared" si="90"/>
        <v>0</v>
      </c>
      <c r="K323" s="134" t="s">
        <v>1</v>
      </c>
      <c r="L323" s="17"/>
      <c r="M323" s="139" t="s">
        <v>1</v>
      </c>
      <c r="N323" s="140" t="s">
        <v>43</v>
      </c>
      <c r="P323" s="141">
        <f t="shared" si="91"/>
        <v>0</v>
      </c>
      <c r="Q323" s="141">
        <v>0</v>
      </c>
      <c r="R323" s="141">
        <f t="shared" si="92"/>
        <v>0</v>
      </c>
      <c r="S323" s="141">
        <v>0</v>
      </c>
      <c r="T323" s="142">
        <f t="shared" si="93"/>
        <v>0</v>
      </c>
      <c r="AR323" s="143" t="s">
        <v>172</v>
      </c>
      <c r="AT323" s="143" t="s">
        <v>167</v>
      </c>
      <c r="AU323" s="143" t="s">
        <v>86</v>
      </c>
      <c r="AY323" s="2" t="s">
        <v>165</v>
      </c>
      <c r="BE323" s="144">
        <f t="shared" si="94"/>
        <v>0</v>
      </c>
      <c r="BF323" s="144">
        <f t="shared" si="95"/>
        <v>0</v>
      </c>
      <c r="BG323" s="144">
        <f t="shared" si="96"/>
        <v>0</v>
      </c>
      <c r="BH323" s="144">
        <f t="shared" si="97"/>
        <v>0</v>
      </c>
      <c r="BI323" s="144">
        <f t="shared" si="98"/>
        <v>0</v>
      </c>
      <c r="BJ323" s="2" t="s">
        <v>86</v>
      </c>
      <c r="BK323" s="144">
        <f t="shared" si="99"/>
        <v>0</v>
      </c>
      <c r="BL323" s="2" t="s">
        <v>172</v>
      </c>
      <c r="BM323" s="143" t="s">
        <v>3274</v>
      </c>
    </row>
    <row r="324" spans="2:65" s="119" customFormat="1" ht="25.9" customHeight="1">
      <c r="B324" s="120"/>
      <c r="D324" s="121" t="s">
        <v>77</v>
      </c>
      <c r="E324" s="122" t="s">
        <v>3275</v>
      </c>
      <c r="F324" s="122" t="s">
        <v>3276</v>
      </c>
      <c r="I324" s="123"/>
      <c r="J324" s="124">
        <f>BK324</f>
        <v>0</v>
      </c>
      <c r="L324" s="120"/>
      <c r="M324" s="125"/>
      <c r="P324" s="126">
        <f>SUM(P325:P343)</f>
        <v>0</v>
      </c>
      <c r="R324" s="126">
        <f>SUM(R325:R343)</f>
        <v>0</v>
      </c>
      <c r="T324" s="127">
        <f>SUM(T325:T343)</f>
        <v>0</v>
      </c>
      <c r="AR324" s="121" t="s">
        <v>86</v>
      </c>
      <c r="AT324" s="128" t="s">
        <v>77</v>
      </c>
      <c r="AU324" s="128" t="s">
        <v>78</v>
      </c>
      <c r="AY324" s="121" t="s">
        <v>165</v>
      </c>
      <c r="BK324" s="129">
        <f>SUM(BK325:BK343)</f>
        <v>0</v>
      </c>
    </row>
    <row r="325" spans="2:65" s="16" customFormat="1" ht="33" customHeight="1">
      <c r="B325" s="17"/>
      <c r="C325" s="132" t="s">
        <v>2991</v>
      </c>
      <c r="D325" s="132" t="s">
        <v>167</v>
      </c>
      <c r="E325" s="133" t="s">
        <v>3277</v>
      </c>
      <c r="F325" s="134" t="s">
        <v>3278</v>
      </c>
      <c r="G325" s="135" t="s">
        <v>452</v>
      </c>
      <c r="H325" s="136">
        <v>1</v>
      </c>
      <c r="I325" s="137"/>
      <c r="J325" s="138">
        <f t="shared" ref="J325:J343" si="100">ROUND(I325*H325,2)</f>
        <v>0</v>
      </c>
      <c r="K325" s="134" t="s">
        <v>1</v>
      </c>
      <c r="L325" s="17"/>
      <c r="M325" s="139" t="s">
        <v>1</v>
      </c>
      <c r="N325" s="140" t="s">
        <v>43</v>
      </c>
      <c r="P325" s="141">
        <f t="shared" ref="P325:P343" si="101">O325*H325</f>
        <v>0</v>
      </c>
      <c r="Q325" s="141">
        <v>0</v>
      </c>
      <c r="R325" s="141">
        <f t="shared" ref="R325:R343" si="102">Q325*H325</f>
        <v>0</v>
      </c>
      <c r="S325" s="141">
        <v>0</v>
      </c>
      <c r="T325" s="142">
        <f t="shared" ref="T325:T343" si="103">S325*H325</f>
        <v>0</v>
      </c>
      <c r="AR325" s="143" t="s">
        <v>172</v>
      </c>
      <c r="AT325" s="143" t="s">
        <v>167</v>
      </c>
      <c r="AU325" s="143" t="s">
        <v>86</v>
      </c>
      <c r="AY325" s="2" t="s">
        <v>165</v>
      </c>
      <c r="BE325" s="144">
        <f t="shared" ref="BE325:BE343" si="104">IF(N325="základní",J325,0)</f>
        <v>0</v>
      </c>
      <c r="BF325" s="144">
        <f t="shared" ref="BF325:BF343" si="105">IF(N325="snížená",J325,0)</f>
        <v>0</v>
      </c>
      <c r="BG325" s="144">
        <f t="shared" ref="BG325:BG343" si="106">IF(N325="zákl. přenesená",J325,0)</f>
        <v>0</v>
      </c>
      <c r="BH325" s="144">
        <f t="shared" ref="BH325:BH343" si="107">IF(N325="sníž. přenesená",J325,0)</f>
        <v>0</v>
      </c>
      <c r="BI325" s="144">
        <f t="shared" ref="BI325:BI343" si="108">IF(N325="nulová",J325,0)</f>
        <v>0</v>
      </c>
      <c r="BJ325" s="2" t="s">
        <v>86</v>
      </c>
      <c r="BK325" s="144">
        <f t="shared" ref="BK325:BK343" si="109">ROUND(I325*H325,2)</f>
        <v>0</v>
      </c>
      <c r="BL325" s="2" t="s">
        <v>172</v>
      </c>
      <c r="BM325" s="143" t="s">
        <v>3279</v>
      </c>
    </row>
    <row r="326" spans="2:65" s="16" customFormat="1" ht="24.2" customHeight="1">
      <c r="B326" s="17"/>
      <c r="C326" s="132" t="s">
        <v>3280</v>
      </c>
      <c r="D326" s="132" t="s">
        <v>167</v>
      </c>
      <c r="E326" s="133" t="s">
        <v>3281</v>
      </c>
      <c r="F326" s="134" t="s">
        <v>3282</v>
      </c>
      <c r="G326" s="135" t="s">
        <v>452</v>
      </c>
      <c r="H326" s="136">
        <v>1</v>
      </c>
      <c r="I326" s="137"/>
      <c r="J326" s="138">
        <f t="shared" si="100"/>
        <v>0</v>
      </c>
      <c r="K326" s="134" t="s">
        <v>1</v>
      </c>
      <c r="L326" s="17"/>
      <c r="M326" s="139" t="s">
        <v>1</v>
      </c>
      <c r="N326" s="140" t="s">
        <v>43</v>
      </c>
      <c r="P326" s="141">
        <f t="shared" si="101"/>
        <v>0</v>
      </c>
      <c r="Q326" s="141">
        <v>0</v>
      </c>
      <c r="R326" s="141">
        <f t="shared" si="102"/>
        <v>0</v>
      </c>
      <c r="S326" s="141">
        <v>0</v>
      </c>
      <c r="T326" s="142">
        <f t="shared" si="103"/>
        <v>0</v>
      </c>
      <c r="AR326" s="143" t="s">
        <v>172</v>
      </c>
      <c r="AT326" s="143" t="s">
        <v>167</v>
      </c>
      <c r="AU326" s="143" t="s">
        <v>86</v>
      </c>
      <c r="AY326" s="2" t="s">
        <v>165</v>
      </c>
      <c r="BE326" s="144">
        <f t="shared" si="104"/>
        <v>0</v>
      </c>
      <c r="BF326" s="144">
        <f t="shared" si="105"/>
        <v>0</v>
      </c>
      <c r="BG326" s="144">
        <f t="shared" si="106"/>
        <v>0</v>
      </c>
      <c r="BH326" s="144">
        <f t="shared" si="107"/>
        <v>0</v>
      </c>
      <c r="BI326" s="144">
        <f t="shared" si="108"/>
        <v>0</v>
      </c>
      <c r="BJ326" s="2" t="s">
        <v>86</v>
      </c>
      <c r="BK326" s="144">
        <f t="shared" si="109"/>
        <v>0</v>
      </c>
      <c r="BL326" s="2" t="s">
        <v>172</v>
      </c>
      <c r="BM326" s="143" t="s">
        <v>3283</v>
      </c>
    </row>
    <row r="327" spans="2:65" s="16" customFormat="1" ht="24.2" customHeight="1">
      <c r="B327" s="17"/>
      <c r="C327" s="132" t="s">
        <v>2994</v>
      </c>
      <c r="D327" s="132" t="s">
        <v>167</v>
      </c>
      <c r="E327" s="133" t="s">
        <v>3284</v>
      </c>
      <c r="F327" s="134" t="s">
        <v>3285</v>
      </c>
      <c r="G327" s="135" t="s">
        <v>355</v>
      </c>
      <c r="H327" s="136">
        <v>8</v>
      </c>
      <c r="I327" s="137"/>
      <c r="J327" s="138">
        <f t="shared" si="100"/>
        <v>0</v>
      </c>
      <c r="K327" s="134" t="s">
        <v>1</v>
      </c>
      <c r="L327" s="17"/>
      <c r="M327" s="139" t="s">
        <v>1</v>
      </c>
      <c r="N327" s="140" t="s">
        <v>43</v>
      </c>
      <c r="P327" s="141">
        <f t="shared" si="101"/>
        <v>0</v>
      </c>
      <c r="Q327" s="141">
        <v>0</v>
      </c>
      <c r="R327" s="141">
        <f t="shared" si="102"/>
        <v>0</v>
      </c>
      <c r="S327" s="141">
        <v>0</v>
      </c>
      <c r="T327" s="142">
        <f t="shared" si="103"/>
        <v>0</v>
      </c>
      <c r="AR327" s="143" t="s">
        <v>172</v>
      </c>
      <c r="AT327" s="143" t="s">
        <v>167</v>
      </c>
      <c r="AU327" s="143" t="s">
        <v>86</v>
      </c>
      <c r="AY327" s="2" t="s">
        <v>165</v>
      </c>
      <c r="BE327" s="144">
        <f t="shared" si="104"/>
        <v>0</v>
      </c>
      <c r="BF327" s="144">
        <f t="shared" si="105"/>
        <v>0</v>
      </c>
      <c r="BG327" s="144">
        <f t="shared" si="106"/>
        <v>0</v>
      </c>
      <c r="BH327" s="144">
        <f t="shared" si="107"/>
        <v>0</v>
      </c>
      <c r="BI327" s="144">
        <f t="shared" si="108"/>
        <v>0</v>
      </c>
      <c r="BJ327" s="2" t="s">
        <v>86</v>
      </c>
      <c r="BK327" s="144">
        <f t="shared" si="109"/>
        <v>0</v>
      </c>
      <c r="BL327" s="2" t="s">
        <v>172</v>
      </c>
      <c r="BM327" s="143" t="s">
        <v>3286</v>
      </c>
    </row>
    <row r="328" spans="2:65" s="16" customFormat="1" ht="16.5" customHeight="1">
      <c r="B328" s="17"/>
      <c r="C328" s="132" t="s">
        <v>3287</v>
      </c>
      <c r="D328" s="132" t="s">
        <v>167</v>
      </c>
      <c r="E328" s="133" t="s">
        <v>3288</v>
      </c>
      <c r="F328" s="134" t="s">
        <v>3289</v>
      </c>
      <c r="G328" s="135" t="s">
        <v>203</v>
      </c>
      <c r="H328" s="136">
        <v>1</v>
      </c>
      <c r="I328" s="137"/>
      <c r="J328" s="138">
        <f t="shared" si="100"/>
        <v>0</v>
      </c>
      <c r="K328" s="134" t="s">
        <v>1</v>
      </c>
      <c r="L328" s="17"/>
      <c r="M328" s="139" t="s">
        <v>1</v>
      </c>
      <c r="N328" s="140" t="s">
        <v>43</v>
      </c>
      <c r="P328" s="141">
        <f t="shared" si="101"/>
        <v>0</v>
      </c>
      <c r="Q328" s="141">
        <v>0</v>
      </c>
      <c r="R328" s="141">
        <f t="shared" si="102"/>
        <v>0</v>
      </c>
      <c r="S328" s="141">
        <v>0</v>
      </c>
      <c r="T328" s="142">
        <f t="shared" si="103"/>
        <v>0</v>
      </c>
      <c r="AR328" s="143" t="s">
        <v>172</v>
      </c>
      <c r="AT328" s="143" t="s">
        <v>167</v>
      </c>
      <c r="AU328" s="143" t="s">
        <v>86</v>
      </c>
      <c r="AY328" s="2" t="s">
        <v>165</v>
      </c>
      <c r="BE328" s="144">
        <f t="shared" si="104"/>
        <v>0</v>
      </c>
      <c r="BF328" s="144">
        <f t="shared" si="105"/>
        <v>0</v>
      </c>
      <c r="BG328" s="144">
        <f t="shared" si="106"/>
        <v>0</v>
      </c>
      <c r="BH328" s="144">
        <f t="shared" si="107"/>
        <v>0</v>
      </c>
      <c r="BI328" s="144">
        <f t="shared" si="108"/>
        <v>0</v>
      </c>
      <c r="BJ328" s="2" t="s">
        <v>86</v>
      </c>
      <c r="BK328" s="144">
        <f t="shared" si="109"/>
        <v>0</v>
      </c>
      <c r="BL328" s="2" t="s">
        <v>172</v>
      </c>
      <c r="BM328" s="143" t="s">
        <v>3290</v>
      </c>
    </row>
    <row r="329" spans="2:65" s="16" customFormat="1" ht="62.65" customHeight="1">
      <c r="B329" s="17"/>
      <c r="C329" s="132" t="s">
        <v>2997</v>
      </c>
      <c r="D329" s="132" t="s">
        <v>167</v>
      </c>
      <c r="E329" s="133" t="s">
        <v>3291</v>
      </c>
      <c r="F329" s="134" t="s">
        <v>3292</v>
      </c>
      <c r="G329" s="135" t="s">
        <v>170</v>
      </c>
      <c r="H329" s="136">
        <v>100</v>
      </c>
      <c r="I329" s="137"/>
      <c r="J329" s="138">
        <f t="shared" si="100"/>
        <v>0</v>
      </c>
      <c r="K329" s="134" t="s">
        <v>1</v>
      </c>
      <c r="L329" s="17"/>
      <c r="M329" s="139" t="s">
        <v>1</v>
      </c>
      <c r="N329" s="140" t="s">
        <v>43</v>
      </c>
      <c r="P329" s="141">
        <f t="shared" si="101"/>
        <v>0</v>
      </c>
      <c r="Q329" s="141">
        <v>0</v>
      </c>
      <c r="R329" s="141">
        <f t="shared" si="102"/>
        <v>0</v>
      </c>
      <c r="S329" s="141">
        <v>0</v>
      </c>
      <c r="T329" s="142">
        <f t="shared" si="103"/>
        <v>0</v>
      </c>
      <c r="AR329" s="143" t="s">
        <v>172</v>
      </c>
      <c r="AT329" s="143" t="s">
        <v>167</v>
      </c>
      <c r="AU329" s="143" t="s">
        <v>86</v>
      </c>
      <c r="AY329" s="2" t="s">
        <v>165</v>
      </c>
      <c r="BE329" s="144">
        <f t="shared" si="104"/>
        <v>0</v>
      </c>
      <c r="BF329" s="144">
        <f t="shared" si="105"/>
        <v>0</v>
      </c>
      <c r="BG329" s="144">
        <f t="shared" si="106"/>
        <v>0</v>
      </c>
      <c r="BH329" s="144">
        <f t="shared" si="107"/>
        <v>0</v>
      </c>
      <c r="BI329" s="144">
        <f t="shared" si="108"/>
        <v>0</v>
      </c>
      <c r="BJ329" s="2" t="s">
        <v>86</v>
      </c>
      <c r="BK329" s="144">
        <f t="shared" si="109"/>
        <v>0</v>
      </c>
      <c r="BL329" s="2" t="s">
        <v>172</v>
      </c>
      <c r="BM329" s="143" t="s">
        <v>3293</v>
      </c>
    </row>
    <row r="330" spans="2:65" s="16" customFormat="1" ht="24.2" customHeight="1">
      <c r="B330" s="17"/>
      <c r="C330" s="132" t="s">
        <v>3294</v>
      </c>
      <c r="D330" s="132" t="s">
        <v>167</v>
      </c>
      <c r="E330" s="133" t="s">
        <v>3295</v>
      </c>
      <c r="F330" s="134" t="s">
        <v>3296</v>
      </c>
      <c r="G330" s="135" t="s">
        <v>248</v>
      </c>
      <c r="H330" s="136">
        <v>4.4000000000000004</v>
      </c>
      <c r="I330" s="137"/>
      <c r="J330" s="138">
        <f t="shared" si="100"/>
        <v>0</v>
      </c>
      <c r="K330" s="134" t="s">
        <v>1</v>
      </c>
      <c r="L330" s="17"/>
      <c r="M330" s="139" t="s">
        <v>1</v>
      </c>
      <c r="N330" s="140" t="s">
        <v>43</v>
      </c>
      <c r="P330" s="141">
        <f t="shared" si="101"/>
        <v>0</v>
      </c>
      <c r="Q330" s="141">
        <v>0</v>
      </c>
      <c r="R330" s="141">
        <f t="shared" si="102"/>
        <v>0</v>
      </c>
      <c r="S330" s="141">
        <v>0</v>
      </c>
      <c r="T330" s="142">
        <f t="shared" si="103"/>
        <v>0</v>
      </c>
      <c r="AR330" s="143" t="s">
        <v>172</v>
      </c>
      <c r="AT330" s="143" t="s">
        <v>167</v>
      </c>
      <c r="AU330" s="143" t="s">
        <v>86</v>
      </c>
      <c r="AY330" s="2" t="s">
        <v>165</v>
      </c>
      <c r="BE330" s="144">
        <f t="shared" si="104"/>
        <v>0</v>
      </c>
      <c r="BF330" s="144">
        <f t="shared" si="105"/>
        <v>0</v>
      </c>
      <c r="BG330" s="144">
        <f t="shared" si="106"/>
        <v>0</v>
      </c>
      <c r="BH330" s="144">
        <f t="shared" si="107"/>
        <v>0</v>
      </c>
      <c r="BI330" s="144">
        <f t="shared" si="108"/>
        <v>0</v>
      </c>
      <c r="BJ330" s="2" t="s">
        <v>86</v>
      </c>
      <c r="BK330" s="144">
        <f t="shared" si="109"/>
        <v>0</v>
      </c>
      <c r="BL330" s="2" t="s">
        <v>172</v>
      </c>
      <c r="BM330" s="143" t="s">
        <v>3297</v>
      </c>
    </row>
    <row r="331" spans="2:65" s="16" customFormat="1" ht="24.2" customHeight="1">
      <c r="B331" s="17"/>
      <c r="C331" s="132" t="s">
        <v>3000</v>
      </c>
      <c r="D331" s="132" t="s">
        <v>167</v>
      </c>
      <c r="E331" s="133" t="s">
        <v>3298</v>
      </c>
      <c r="F331" s="134" t="s">
        <v>3299</v>
      </c>
      <c r="G331" s="135" t="s">
        <v>248</v>
      </c>
      <c r="H331" s="136">
        <v>6.8</v>
      </c>
      <c r="I331" s="137"/>
      <c r="J331" s="138">
        <f t="shared" si="100"/>
        <v>0</v>
      </c>
      <c r="K331" s="134" t="s">
        <v>1</v>
      </c>
      <c r="L331" s="17"/>
      <c r="M331" s="139" t="s">
        <v>1</v>
      </c>
      <c r="N331" s="140" t="s">
        <v>43</v>
      </c>
      <c r="P331" s="141">
        <f t="shared" si="101"/>
        <v>0</v>
      </c>
      <c r="Q331" s="141">
        <v>0</v>
      </c>
      <c r="R331" s="141">
        <f t="shared" si="102"/>
        <v>0</v>
      </c>
      <c r="S331" s="141">
        <v>0</v>
      </c>
      <c r="T331" s="142">
        <f t="shared" si="103"/>
        <v>0</v>
      </c>
      <c r="AR331" s="143" t="s">
        <v>172</v>
      </c>
      <c r="AT331" s="143" t="s">
        <v>167</v>
      </c>
      <c r="AU331" s="143" t="s">
        <v>86</v>
      </c>
      <c r="AY331" s="2" t="s">
        <v>165</v>
      </c>
      <c r="BE331" s="144">
        <f t="shared" si="104"/>
        <v>0</v>
      </c>
      <c r="BF331" s="144">
        <f t="shared" si="105"/>
        <v>0</v>
      </c>
      <c r="BG331" s="144">
        <f t="shared" si="106"/>
        <v>0</v>
      </c>
      <c r="BH331" s="144">
        <f t="shared" si="107"/>
        <v>0</v>
      </c>
      <c r="BI331" s="144">
        <f t="shared" si="108"/>
        <v>0</v>
      </c>
      <c r="BJ331" s="2" t="s">
        <v>86</v>
      </c>
      <c r="BK331" s="144">
        <f t="shared" si="109"/>
        <v>0</v>
      </c>
      <c r="BL331" s="2" t="s">
        <v>172</v>
      </c>
      <c r="BM331" s="143" t="s">
        <v>3300</v>
      </c>
    </row>
    <row r="332" spans="2:65" s="16" customFormat="1" ht="24.2" customHeight="1">
      <c r="B332" s="17"/>
      <c r="C332" s="132" t="s">
        <v>3301</v>
      </c>
      <c r="D332" s="132" t="s">
        <v>167</v>
      </c>
      <c r="E332" s="133" t="s">
        <v>3302</v>
      </c>
      <c r="F332" s="134" t="s">
        <v>3303</v>
      </c>
      <c r="G332" s="135" t="s">
        <v>248</v>
      </c>
      <c r="H332" s="136">
        <v>11.6</v>
      </c>
      <c r="I332" s="137"/>
      <c r="J332" s="138">
        <f t="shared" si="100"/>
        <v>0</v>
      </c>
      <c r="K332" s="134" t="s">
        <v>1</v>
      </c>
      <c r="L332" s="17"/>
      <c r="M332" s="139" t="s">
        <v>1</v>
      </c>
      <c r="N332" s="140" t="s">
        <v>43</v>
      </c>
      <c r="P332" s="141">
        <f t="shared" si="101"/>
        <v>0</v>
      </c>
      <c r="Q332" s="141">
        <v>0</v>
      </c>
      <c r="R332" s="141">
        <f t="shared" si="102"/>
        <v>0</v>
      </c>
      <c r="S332" s="141">
        <v>0</v>
      </c>
      <c r="T332" s="142">
        <f t="shared" si="103"/>
        <v>0</v>
      </c>
      <c r="AR332" s="143" t="s">
        <v>172</v>
      </c>
      <c r="AT332" s="143" t="s">
        <v>167</v>
      </c>
      <c r="AU332" s="143" t="s">
        <v>86</v>
      </c>
      <c r="AY332" s="2" t="s">
        <v>165</v>
      </c>
      <c r="BE332" s="144">
        <f t="shared" si="104"/>
        <v>0</v>
      </c>
      <c r="BF332" s="144">
        <f t="shared" si="105"/>
        <v>0</v>
      </c>
      <c r="BG332" s="144">
        <f t="shared" si="106"/>
        <v>0</v>
      </c>
      <c r="BH332" s="144">
        <f t="shared" si="107"/>
        <v>0</v>
      </c>
      <c r="BI332" s="144">
        <f t="shared" si="108"/>
        <v>0</v>
      </c>
      <c r="BJ332" s="2" t="s">
        <v>86</v>
      </c>
      <c r="BK332" s="144">
        <f t="shared" si="109"/>
        <v>0</v>
      </c>
      <c r="BL332" s="2" t="s">
        <v>172</v>
      </c>
      <c r="BM332" s="143" t="s">
        <v>3304</v>
      </c>
    </row>
    <row r="333" spans="2:65" s="16" customFormat="1" ht="24.2" customHeight="1">
      <c r="B333" s="17"/>
      <c r="C333" s="132" t="s">
        <v>3003</v>
      </c>
      <c r="D333" s="132" t="s">
        <v>167</v>
      </c>
      <c r="E333" s="133" t="s">
        <v>3305</v>
      </c>
      <c r="F333" s="134" t="s">
        <v>3306</v>
      </c>
      <c r="G333" s="135" t="s">
        <v>248</v>
      </c>
      <c r="H333" s="136">
        <v>2</v>
      </c>
      <c r="I333" s="137"/>
      <c r="J333" s="138">
        <f t="shared" si="100"/>
        <v>0</v>
      </c>
      <c r="K333" s="134" t="s">
        <v>1</v>
      </c>
      <c r="L333" s="17"/>
      <c r="M333" s="139" t="s">
        <v>1</v>
      </c>
      <c r="N333" s="140" t="s">
        <v>43</v>
      </c>
      <c r="P333" s="141">
        <f t="shared" si="101"/>
        <v>0</v>
      </c>
      <c r="Q333" s="141">
        <v>0</v>
      </c>
      <c r="R333" s="141">
        <f t="shared" si="102"/>
        <v>0</v>
      </c>
      <c r="S333" s="141">
        <v>0</v>
      </c>
      <c r="T333" s="142">
        <f t="shared" si="103"/>
        <v>0</v>
      </c>
      <c r="AR333" s="143" t="s">
        <v>172</v>
      </c>
      <c r="AT333" s="143" t="s">
        <v>167</v>
      </c>
      <c r="AU333" s="143" t="s">
        <v>86</v>
      </c>
      <c r="AY333" s="2" t="s">
        <v>165</v>
      </c>
      <c r="BE333" s="144">
        <f t="shared" si="104"/>
        <v>0</v>
      </c>
      <c r="BF333" s="144">
        <f t="shared" si="105"/>
        <v>0</v>
      </c>
      <c r="BG333" s="144">
        <f t="shared" si="106"/>
        <v>0</v>
      </c>
      <c r="BH333" s="144">
        <f t="shared" si="107"/>
        <v>0</v>
      </c>
      <c r="BI333" s="144">
        <f t="shared" si="108"/>
        <v>0</v>
      </c>
      <c r="BJ333" s="2" t="s">
        <v>86</v>
      </c>
      <c r="BK333" s="144">
        <f t="shared" si="109"/>
        <v>0</v>
      </c>
      <c r="BL333" s="2" t="s">
        <v>172</v>
      </c>
      <c r="BM333" s="143" t="s">
        <v>3307</v>
      </c>
    </row>
    <row r="334" spans="2:65" s="16" customFormat="1" ht="24.2" customHeight="1">
      <c r="B334" s="17"/>
      <c r="C334" s="132" t="s">
        <v>3308</v>
      </c>
      <c r="D334" s="132" t="s">
        <v>167</v>
      </c>
      <c r="E334" s="133" t="s">
        <v>3309</v>
      </c>
      <c r="F334" s="134" t="s">
        <v>3310</v>
      </c>
      <c r="G334" s="135" t="s">
        <v>248</v>
      </c>
      <c r="H334" s="136">
        <v>1.6</v>
      </c>
      <c r="I334" s="137"/>
      <c r="J334" s="138">
        <f t="shared" si="100"/>
        <v>0</v>
      </c>
      <c r="K334" s="134" t="s">
        <v>1</v>
      </c>
      <c r="L334" s="17"/>
      <c r="M334" s="139" t="s">
        <v>1</v>
      </c>
      <c r="N334" s="140" t="s">
        <v>43</v>
      </c>
      <c r="P334" s="141">
        <f t="shared" si="101"/>
        <v>0</v>
      </c>
      <c r="Q334" s="141">
        <v>0</v>
      </c>
      <c r="R334" s="141">
        <f t="shared" si="102"/>
        <v>0</v>
      </c>
      <c r="S334" s="141">
        <v>0</v>
      </c>
      <c r="T334" s="142">
        <f t="shared" si="103"/>
        <v>0</v>
      </c>
      <c r="AR334" s="143" t="s">
        <v>172</v>
      </c>
      <c r="AT334" s="143" t="s">
        <v>167</v>
      </c>
      <c r="AU334" s="143" t="s">
        <v>86</v>
      </c>
      <c r="AY334" s="2" t="s">
        <v>165</v>
      </c>
      <c r="BE334" s="144">
        <f t="shared" si="104"/>
        <v>0</v>
      </c>
      <c r="BF334" s="144">
        <f t="shared" si="105"/>
        <v>0</v>
      </c>
      <c r="BG334" s="144">
        <f t="shared" si="106"/>
        <v>0</v>
      </c>
      <c r="BH334" s="144">
        <f t="shared" si="107"/>
        <v>0</v>
      </c>
      <c r="BI334" s="144">
        <f t="shared" si="108"/>
        <v>0</v>
      </c>
      <c r="BJ334" s="2" t="s">
        <v>86</v>
      </c>
      <c r="BK334" s="144">
        <f t="shared" si="109"/>
        <v>0</v>
      </c>
      <c r="BL334" s="2" t="s">
        <v>172</v>
      </c>
      <c r="BM334" s="143" t="s">
        <v>3311</v>
      </c>
    </row>
    <row r="335" spans="2:65" s="16" customFormat="1" ht="24.2" customHeight="1">
      <c r="B335" s="17"/>
      <c r="C335" s="132" t="s">
        <v>3006</v>
      </c>
      <c r="D335" s="132" t="s">
        <v>167</v>
      </c>
      <c r="E335" s="133" t="s">
        <v>3312</v>
      </c>
      <c r="F335" s="134" t="s">
        <v>3313</v>
      </c>
      <c r="G335" s="135" t="s">
        <v>248</v>
      </c>
      <c r="H335" s="136">
        <v>0.8</v>
      </c>
      <c r="I335" s="137"/>
      <c r="J335" s="138">
        <f t="shared" si="100"/>
        <v>0</v>
      </c>
      <c r="K335" s="134" t="s">
        <v>1</v>
      </c>
      <c r="L335" s="17"/>
      <c r="M335" s="139" t="s">
        <v>1</v>
      </c>
      <c r="N335" s="140" t="s">
        <v>43</v>
      </c>
      <c r="P335" s="141">
        <f t="shared" si="101"/>
        <v>0</v>
      </c>
      <c r="Q335" s="141">
        <v>0</v>
      </c>
      <c r="R335" s="141">
        <f t="shared" si="102"/>
        <v>0</v>
      </c>
      <c r="S335" s="141">
        <v>0</v>
      </c>
      <c r="T335" s="142">
        <f t="shared" si="103"/>
        <v>0</v>
      </c>
      <c r="AR335" s="143" t="s">
        <v>172</v>
      </c>
      <c r="AT335" s="143" t="s">
        <v>167</v>
      </c>
      <c r="AU335" s="143" t="s">
        <v>86</v>
      </c>
      <c r="AY335" s="2" t="s">
        <v>165</v>
      </c>
      <c r="BE335" s="144">
        <f t="shared" si="104"/>
        <v>0</v>
      </c>
      <c r="BF335" s="144">
        <f t="shared" si="105"/>
        <v>0</v>
      </c>
      <c r="BG335" s="144">
        <f t="shared" si="106"/>
        <v>0</v>
      </c>
      <c r="BH335" s="144">
        <f t="shared" si="107"/>
        <v>0</v>
      </c>
      <c r="BI335" s="144">
        <f t="shared" si="108"/>
        <v>0</v>
      </c>
      <c r="BJ335" s="2" t="s">
        <v>86</v>
      </c>
      <c r="BK335" s="144">
        <f t="shared" si="109"/>
        <v>0</v>
      </c>
      <c r="BL335" s="2" t="s">
        <v>172</v>
      </c>
      <c r="BM335" s="143" t="s">
        <v>3314</v>
      </c>
    </row>
    <row r="336" spans="2:65" s="16" customFormat="1" ht="24.2" customHeight="1">
      <c r="B336" s="17"/>
      <c r="C336" s="132" t="s">
        <v>3315</v>
      </c>
      <c r="D336" s="132" t="s">
        <v>167</v>
      </c>
      <c r="E336" s="133" t="s">
        <v>3316</v>
      </c>
      <c r="F336" s="134" t="s">
        <v>3317</v>
      </c>
      <c r="G336" s="135" t="s">
        <v>203</v>
      </c>
      <c r="H336" s="136">
        <v>1</v>
      </c>
      <c r="I336" s="137"/>
      <c r="J336" s="138">
        <f t="shared" si="100"/>
        <v>0</v>
      </c>
      <c r="K336" s="134" t="s">
        <v>1</v>
      </c>
      <c r="L336" s="17"/>
      <c r="M336" s="139" t="s">
        <v>1</v>
      </c>
      <c r="N336" s="140" t="s">
        <v>43</v>
      </c>
      <c r="P336" s="141">
        <f t="shared" si="101"/>
        <v>0</v>
      </c>
      <c r="Q336" s="141">
        <v>0</v>
      </c>
      <c r="R336" s="141">
        <f t="shared" si="102"/>
        <v>0</v>
      </c>
      <c r="S336" s="141">
        <v>0</v>
      </c>
      <c r="T336" s="142">
        <f t="shared" si="103"/>
        <v>0</v>
      </c>
      <c r="AR336" s="143" t="s">
        <v>172</v>
      </c>
      <c r="AT336" s="143" t="s">
        <v>167</v>
      </c>
      <c r="AU336" s="143" t="s">
        <v>86</v>
      </c>
      <c r="AY336" s="2" t="s">
        <v>165</v>
      </c>
      <c r="BE336" s="144">
        <f t="shared" si="104"/>
        <v>0</v>
      </c>
      <c r="BF336" s="144">
        <f t="shared" si="105"/>
        <v>0</v>
      </c>
      <c r="BG336" s="144">
        <f t="shared" si="106"/>
        <v>0</v>
      </c>
      <c r="BH336" s="144">
        <f t="shared" si="107"/>
        <v>0</v>
      </c>
      <c r="BI336" s="144">
        <f t="shared" si="108"/>
        <v>0</v>
      </c>
      <c r="BJ336" s="2" t="s">
        <v>86</v>
      </c>
      <c r="BK336" s="144">
        <f t="shared" si="109"/>
        <v>0</v>
      </c>
      <c r="BL336" s="2" t="s">
        <v>172</v>
      </c>
      <c r="BM336" s="143" t="s">
        <v>3318</v>
      </c>
    </row>
    <row r="337" spans="2:65" s="16" customFormat="1" ht="16.5" customHeight="1">
      <c r="B337" s="17"/>
      <c r="C337" s="132" t="s">
        <v>3009</v>
      </c>
      <c r="D337" s="132" t="s">
        <v>167</v>
      </c>
      <c r="E337" s="133" t="s">
        <v>3319</v>
      </c>
      <c r="F337" s="134" t="s">
        <v>3320</v>
      </c>
      <c r="G337" s="135" t="s">
        <v>452</v>
      </c>
      <c r="H337" s="136">
        <v>1</v>
      </c>
      <c r="I337" s="137"/>
      <c r="J337" s="138">
        <f t="shared" si="100"/>
        <v>0</v>
      </c>
      <c r="K337" s="134" t="s">
        <v>1</v>
      </c>
      <c r="L337" s="17"/>
      <c r="M337" s="139" t="s">
        <v>1</v>
      </c>
      <c r="N337" s="140" t="s">
        <v>43</v>
      </c>
      <c r="P337" s="141">
        <f t="shared" si="101"/>
        <v>0</v>
      </c>
      <c r="Q337" s="141">
        <v>0</v>
      </c>
      <c r="R337" s="141">
        <f t="shared" si="102"/>
        <v>0</v>
      </c>
      <c r="S337" s="141">
        <v>0</v>
      </c>
      <c r="T337" s="142">
        <f t="shared" si="103"/>
        <v>0</v>
      </c>
      <c r="AR337" s="143" t="s">
        <v>172</v>
      </c>
      <c r="AT337" s="143" t="s">
        <v>167</v>
      </c>
      <c r="AU337" s="143" t="s">
        <v>86</v>
      </c>
      <c r="AY337" s="2" t="s">
        <v>165</v>
      </c>
      <c r="BE337" s="144">
        <f t="shared" si="104"/>
        <v>0</v>
      </c>
      <c r="BF337" s="144">
        <f t="shared" si="105"/>
        <v>0</v>
      </c>
      <c r="BG337" s="144">
        <f t="shared" si="106"/>
        <v>0</v>
      </c>
      <c r="BH337" s="144">
        <f t="shared" si="107"/>
        <v>0</v>
      </c>
      <c r="BI337" s="144">
        <f t="shared" si="108"/>
        <v>0</v>
      </c>
      <c r="BJ337" s="2" t="s">
        <v>86</v>
      </c>
      <c r="BK337" s="144">
        <f t="shared" si="109"/>
        <v>0</v>
      </c>
      <c r="BL337" s="2" t="s">
        <v>172</v>
      </c>
      <c r="BM337" s="143" t="s">
        <v>3321</v>
      </c>
    </row>
    <row r="338" spans="2:65" s="16" customFormat="1" ht="16.5" customHeight="1">
      <c r="B338" s="17"/>
      <c r="C338" s="132" t="s">
        <v>3322</v>
      </c>
      <c r="D338" s="132" t="s">
        <v>167</v>
      </c>
      <c r="E338" s="133" t="s">
        <v>3323</v>
      </c>
      <c r="F338" s="134" t="s">
        <v>3324</v>
      </c>
      <c r="G338" s="135" t="s">
        <v>452</v>
      </c>
      <c r="H338" s="136">
        <v>1</v>
      </c>
      <c r="I338" s="137"/>
      <c r="J338" s="138">
        <f t="shared" si="100"/>
        <v>0</v>
      </c>
      <c r="K338" s="134" t="s">
        <v>1</v>
      </c>
      <c r="L338" s="17"/>
      <c r="M338" s="139" t="s">
        <v>1</v>
      </c>
      <c r="N338" s="140" t="s">
        <v>43</v>
      </c>
      <c r="P338" s="141">
        <f t="shared" si="101"/>
        <v>0</v>
      </c>
      <c r="Q338" s="141">
        <v>0</v>
      </c>
      <c r="R338" s="141">
        <f t="shared" si="102"/>
        <v>0</v>
      </c>
      <c r="S338" s="141">
        <v>0</v>
      </c>
      <c r="T338" s="142">
        <f t="shared" si="103"/>
        <v>0</v>
      </c>
      <c r="AR338" s="143" t="s">
        <v>172</v>
      </c>
      <c r="AT338" s="143" t="s">
        <v>167</v>
      </c>
      <c r="AU338" s="143" t="s">
        <v>86</v>
      </c>
      <c r="AY338" s="2" t="s">
        <v>165</v>
      </c>
      <c r="BE338" s="144">
        <f t="shared" si="104"/>
        <v>0</v>
      </c>
      <c r="BF338" s="144">
        <f t="shared" si="105"/>
        <v>0</v>
      </c>
      <c r="BG338" s="144">
        <f t="shared" si="106"/>
        <v>0</v>
      </c>
      <c r="BH338" s="144">
        <f t="shared" si="107"/>
        <v>0</v>
      </c>
      <c r="BI338" s="144">
        <f t="shared" si="108"/>
        <v>0</v>
      </c>
      <c r="BJ338" s="2" t="s">
        <v>86</v>
      </c>
      <c r="BK338" s="144">
        <f t="shared" si="109"/>
        <v>0</v>
      </c>
      <c r="BL338" s="2" t="s">
        <v>172</v>
      </c>
      <c r="BM338" s="143" t="s">
        <v>3325</v>
      </c>
    </row>
    <row r="339" spans="2:65" s="16" customFormat="1" ht="16.5" customHeight="1">
      <c r="B339" s="17"/>
      <c r="C339" s="132" t="s">
        <v>3012</v>
      </c>
      <c r="D339" s="132" t="s">
        <v>167</v>
      </c>
      <c r="E339" s="133" t="s">
        <v>3326</v>
      </c>
      <c r="F339" s="134" t="s">
        <v>3327</v>
      </c>
      <c r="G339" s="135" t="s">
        <v>3328</v>
      </c>
      <c r="H339" s="136">
        <v>3</v>
      </c>
      <c r="I339" s="137"/>
      <c r="J339" s="138">
        <f t="shared" si="100"/>
        <v>0</v>
      </c>
      <c r="K339" s="134" t="s">
        <v>1</v>
      </c>
      <c r="L339" s="17"/>
      <c r="M339" s="139" t="s">
        <v>1</v>
      </c>
      <c r="N339" s="140" t="s">
        <v>43</v>
      </c>
      <c r="P339" s="141">
        <f t="shared" si="101"/>
        <v>0</v>
      </c>
      <c r="Q339" s="141">
        <v>0</v>
      </c>
      <c r="R339" s="141">
        <f t="shared" si="102"/>
        <v>0</v>
      </c>
      <c r="S339" s="141">
        <v>0</v>
      </c>
      <c r="T339" s="142">
        <f t="shared" si="103"/>
        <v>0</v>
      </c>
      <c r="AR339" s="143" t="s">
        <v>172</v>
      </c>
      <c r="AT339" s="143" t="s">
        <v>167</v>
      </c>
      <c r="AU339" s="143" t="s">
        <v>86</v>
      </c>
      <c r="AY339" s="2" t="s">
        <v>165</v>
      </c>
      <c r="BE339" s="144">
        <f t="shared" si="104"/>
        <v>0</v>
      </c>
      <c r="BF339" s="144">
        <f t="shared" si="105"/>
        <v>0</v>
      </c>
      <c r="BG339" s="144">
        <f t="shared" si="106"/>
        <v>0</v>
      </c>
      <c r="BH339" s="144">
        <f t="shared" si="107"/>
        <v>0</v>
      </c>
      <c r="BI339" s="144">
        <f t="shared" si="108"/>
        <v>0</v>
      </c>
      <c r="BJ339" s="2" t="s">
        <v>86</v>
      </c>
      <c r="BK339" s="144">
        <f t="shared" si="109"/>
        <v>0</v>
      </c>
      <c r="BL339" s="2" t="s">
        <v>172</v>
      </c>
      <c r="BM339" s="143" t="s">
        <v>3329</v>
      </c>
    </row>
    <row r="340" spans="2:65" s="16" customFormat="1" ht="24.2" customHeight="1">
      <c r="B340" s="17"/>
      <c r="C340" s="132" t="s">
        <v>3330</v>
      </c>
      <c r="D340" s="132" t="s">
        <v>167</v>
      </c>
      <c r="E340" s="133" t="s">
        <v>3331</v>
      </c>
      <c r="F340" s="134" t="s">
        <v>3332</v>
      </c>
      <c r="G340" s="135" t="s">
        <v>452</v>
      </c>
      <c r="H340" s="136">
        <v>1</v>
      </c>
      <c r="I340" s="137"/>
      <c r="J340" s="138">
        <f t="shared" si="100"/>
        <v>0</v>
      </c>
      <c r="K340" s="134" t="s">
        <v>1</v>
      </c>
      <c r="L340" s="17"/>
      <c r="M340" s="139" t="s">
        <v>1</v>
      </c>
      <c r="N340" s="140" t="s">
        <v>43</v>
      </c>
      <c r="P340" s="141">
        <f t="shared" si="101"/>
        <v>0</v>
      </c>
      <c r="Q340" s="141">
        <v>0</v>
      </c>
      <c r="R340" s="141">
        <f t="shared" si="102"/>
        <v>0</v>
      </c>
      <c r="S340" s="141">
        <v>0</v>
      </c>
      <c r="T340" s="142">
        <f t="shared" si="103"/>
        <v>0</v>
      </c>
      <c r="AR340" s="143" t="s">
        <v>172</v>
      </c>
      <c r="AT340" s="143" t="s">
        <v>167</v>
      </c>
      <c r="AU340" s="143" t="s">
        <v>86</v>
      </c>
      <c r="AY340" s="2" t="s">
        <v>165</v>
      </c>
      <c r="BE340" s="144">
        <f t="shared" si="104"/>
        <v>0</v>
      </c>
      <c r="BF340" s="144">
        <f t="shared" si="105"/>
        <v>0</v>
      </c>
      <c r="BG340" s="144">
        <f t="shared" si="106"/>
        <v>0</v>
      </c>
      <c r="BH340" s="144">
        <f t="shared" si="107"/>
        <v>0</v>
      </c>
      <c r="BI340" s="144">
        <f t="shared" si="108"/>
        <v>0</v>
      </c>
      <c r="BJ340" s="2" t="s">
        <v>86</v>
      </c>
      <c r="BK340" s="144">
        <f t="shared" si="109"/>
        <v>0</v>
      </c>
      <c r="BL340" s="2" t="s">
        <v>172</v>
      </c>
      <c r="BM340" s="143" t="s">
        <v>3333</v>
      </c>
    </row>
    <row r="341" spans="2:65" s="16" customFormat="1" ht="16.5" customHeight="1">
      <c r="B341" s="17"/>
      <c r="C341" s="132" t="s">
        <v>3015</v>
      </c>
      <c r="D341" s="132" t="s">
        <v>167</v>
      </c>
      <c r="E341" s="133" t="s">
        <v>3334</v>
      </c>
      <c r="F341" s="134" t="s">
        <v>3335</v>
      </c>
      <c r="G341" s="135" t="s">
        <v>452</v>
      </c>
      <c r="H341" s="136">
        <v>1</v>
      </c>
      <c r="I341" s="137"/>
      <c r="J341" s="138">
        <f t="shared" si="100"/>
        <v>0</v>
      </c>
      <c r="K341" s="134" t="s">
        <v>1</v>
      </c>
      <c r="L341" s="17"/>
      <c r="M341" s="139" t="s">
        <v>1</v>
      </c>
      <c r="N341" s="140" t="s">
        <v>43</v>
      </c>
      <c r="P341" s="141">
        <f t="shared" si="101"/>
        <v>0</v>
      </c>
      <c r="Q341" s="141">
        <v>0</v>
      </c>
      <c r="R341" s="141">
        <f t="shared" si="102"/>
        <v>0</v>
      </c>
      <c r="S341" s="141">
        <v>0</v>
      </c>
      <c r="T341" s="142">
        <f t="shared" si="103"/>
        <v>0</v>
      </c>
      <c r="AR341" s="143" t="s">
        <v>172</v>
      </c>
      <c r="AT341" s="143" t="s">
        <v>167</v>
      </c>
      <c r="AU341" s="143" t="s">
        <v>86</v>
      </c>
      <c r="AY341" s="2" t="s">
        <v>165</v>
      </c>
      <c r="BE341" s="144">
        <f t="shared" si="104"/>
        <v>0</v>
      </c>
      <c r="BF341" s="144">
        <f t="shared" si="105"/>
        <v>0</v>
      </c>
      <c r="BG341" s="144">
        <f t="shared" si="106"/>
        <v>0</v>
      </c>
      <c r="BH341" s="144">
        <f t="shared" si="107"/>
        <v>0</v>
      </c>
      <c r="BI341" s="144">
        <f t="shared" si="108"/>
        <v>0</v>
      </c>
      <c r="BJ341" s="2" t="s">
        <v>86</v>
      </c>
      <c r="BK341" s="144">
        <f t="shared" si="109"/>
        <v>0</v>
      </c>
      <c r="BL341" s="2" t="s">
        <v>172</v>
      </c>
      <c r="BM341" s="143" t="s">
        <v>3336</v>
      </c>
    </row>
    <row r="342" spans="2:65" s="16" customFormat="1" ht="24.2" customHeight="1">
      <c r="B342" s="17"/>
      <c r="C342" s="132" t="s">
        <v>3337</v>
      </c>
      <c r="D342" s="132" t="s">
        <v>167</v>
      </c>
      <c r="E342" s="133" t="s">
        <v>3338</v>
      </c>
      <c r="F342" s="134" t="s">
        <v>3339</v>
      </c>
      <c r="G342" s="135" t="s">
        <v>3328</v>
      </c>
      <c r="H342" s="136">
        <v>3</v>
      </c>
      <c r="I342" s="137"/>
      <c r="J342" s="138">
        <f t="shared" si="100"/>
        <v>0</v>
      </c>
      <c r="K342" s="134" t="s">
        <v>1</v>
      </c>
      <c r="L342" s="17"/>
      <c r="M342" s="139" t="s">
        <v>1</v>
      </c>
      <c r="N342" s="140" t="s">
        <v>43</v>
      </c>
      <c r="P342" s="141">
        <f t="shared" si="101"/>
        <v>0</v>
      </c>
      <c r="Q342" s="141">
        <v>0</v>
      </c>
      <c r="R342" s="141">
        <f t="shared" si="102"/>
        <v>0</v>
      </c>
      <c r="S342" s="141">
        <v>0</v>
      </c>
      <c r="T342" s="142">
        <f t="shared" si="103"/>
        <v>0</v>
      </c>
      <c r="AR342" s="143" t="s">
        <v>172</v>
      </c>
      <c r="AT342" s="143" t="s">
        <v>167</v>
      </c>
      <c r="AU342" s="143" t="s">
        <v>86</v>
      </c>
      <c r="AY342" s="2" t="s">
        <v>165</v>
      </c>
      <c r="BE342" s="144">
        <f t="shared" si="104"/>
        <v>0</v>
      </c>
      <c r="BF342" s="144">
        <f t="shared" si="105"/>
        <v>0</v>
      </c>
      <c r="BG342" s="144">
        <f t="shared" si="106"/>
        <v>0</v>
      </c>
      <c r="BH342" s="144">
        <f t="shared" si="107"/>
        <v>0</v>
      </c>
      <c r="BI342" s="144">
        <f t="shared" si="108"/>
        <v>0</v>
      </c>
      <c r="BJ342" s="2" t="s">
        <v>86</v>
      </c>
      <c r="BK342" s="144">
        <f t="shared" si="109"/>
        <v>0</v>
      </c>
      <c r="BL342" s="2" t="s">
        <v>172</v>
      </c>
      <c r="BM342" s="143" t="s">
        <v>3340</v>
      </c>
    </row>
    <row r="343" spans="2:65" s="16" customFormat="1" ht="16.5" customHeight="1">
      <c r="B343" s="17"/>
      <c r="C343" s="132" t="s">
        <v>3018</v>
      </c>
      <c r="D343" s="132" t="s">
        <v>167</v>
      </c>
      <c r="E343" s="133" t="s">
        <v>3341</v>
      </c>
      <c r="F343" s="134" t="s">
        <v>3342</v>
      </c>
      <c r="G343" s="135" t="s">
        <v>355</v>
      </c>
      <c r="H343" s="136">
        <v>50</v>
      </c>
      <c r="I343" s="137"/>
      <c r="J343" s="138">
        <f t="shared" si="100"/>
        <v>0</v>
      </c>
      <c r="K343" s="134" t="s">
        <v>1</v>
      </c>
      <c r="L343" s="17"/>
      <c r="M343" s="193" t="s">
        <v>1</v>
      </c>
      <c r="N343" s="194" t="s">
        <v>43</v>
      </c>
      <c r="O343" s="190"/>
      <c r="P343" s="191">
        <f t="shared" si="101"/>
        <v>0</v>
      </c>
      <c r="Q343" s="191">
        <v>0</v>
      </c>
      <c r="R343" s="191">
        <f t="shared" si="102"/>
        <v>0</v>
      </c>
      <c r="S343" s="191">
        <v>0</v>
      </c>
      <c r="T343" s="192">
        <f t="shared" si="103"/>
        <v>0</v>
      </c>
      <c r="AR343" s="143" t="s">
        <v>172</v>
      </c>
      <c r="AT343" s="143" t="s">
        <v>167</v>
      </c>
      <c r="AU343" s="143" t="s">
        <v>86</v>
      </c>
      <c r="AY343" s="2" t="s">
        <v>165</v>
      </c>
      <c r="BE343" s="144">
        <f t="shared" si="104"/>
        <v>0</v>
      </c>
      <c r="BF343" s="144">
        <f t="shared" si="105"/>
        <v>0</v>
      </c>
      <c r="BG343" s="144">
        <f t="shared" si="106"/>
        <v>0</v>
      </c>
      <c r="BH343" s="144">
        <f t="shared" si="107"/>
        <v>0</v>
      </c>
      <c r="BI343" s="144">
        <f t="shared" si="108"/>
        <v>0</v>
      </c>
      <c r="BJ343" s="2" t="s">
        <v>86</v>
      </c>
      <c r="BK343" s="144">
        <f t="shared" si="109"/>
        <v>0</v>
      </c>
      <c r="BL343" s="2" t="s">
        <v>172</v>
      </c>
      <c r="BM343" s="143" t="s">
        <v>3343</v>
      </c>
    </row>
    <row r="344" spans="2:65" s="16" customFormat="1" ht="6.95" customHeight="1">
      <c r="B344" s="29"/>
      <c r="C344" s="30"/>
      <c r="D344" s="30"/>
      <c r="E344" s="30"/>
      <c r="F344" s="30"/>
      <c r="G344" s="30"/>
      <c r="H344" s="30"/>
      <c r="I344" s="30"/>
      <c r="J344" s="30"/>
      <c r="K344" s="30"/>
      <c r="L344" s="17"/>
    </row>
  </sheetData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0"/>
  <sheetViews>
    <sheetView topLeftCell="A100" workbookViewId="0">
      <selection activeCell="I123" sqref="I123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128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3344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ROUND(J121,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ROUND((SUM(BE121:BE149)),  2)</f>
        <v>0</v>
      </c>
      <c r="I33" s="88">
        <v>0.21</v>
      </c>
      <c r="J33" s="73">
        <f>ROUND(((SUM(BE121:BE149))*I33),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ROUND((SUM(BF121:BF149)),  2)</f>
        <v>0</v>
      </c>
      <c r="I34" s="88">
        <v>0.15</v>
      </c>
      <c r="J34" s="73">
        <f>ROUND(((SUM(BF121:BF149))*I34),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ROUND((SUM(BG121:BG149)),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ROUND((SUM(BH121:BH149)),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ROUND((SUM(BI121:BI149)),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PS.02 - Technologická elektroinstalace a MaR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J121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3345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101" customFormat="1" ht="24.95" customHeight="1">
      <c r="B98" s="102"/>
      <c r="D98" s="103" t="s">
        <v>3346</v>
      </c>
      <c r="E98" s="104"/>
      <c r="F98" s="104"/>
      <c r="G98" s="104"/>
      <c r="H98" s="104"/>
      <c r="I98" s="104"/>
      <c r="J98" s="105">
        <f>J135</f>
        <v>0</v>
      </c>
      <c r="L98" s="102"/>
    </row>
    <row r="99" spans="2:12" s="101" customFormat="1" ht="24.95" customHeight="1">
      <c r="B99" s="102"/>
      <c r="D99" s="103" t="s">
        <v>3347</v>
      </c>
      <c r="E99" s="104"/>
      <c r="F99" s="104"/>
      <c r="G99" s="104"/>
      <c r="H99" s="104"/>
      <c r="I99" s="104"/>
      <c r="J99" s="105">
        <f>J137</f>
        <v>0</v>
      </c>
      <c r="L99" s="102"/>
    </row>
    <row r="100" spans="2:12" s="101" customFormat="1" ht="24.95" customHeight="1">
      <c r="B100" s="102"/>
      <c r="D100" s="103" t="s">
        <v>3348</v>
      </c>
      <c r="E100" s="104"/>
      <c r="F100" s="104"/>
      <c r="G100" s="104"/>
      <c r="H100" s="104"/>
      <c r="I100" s="104"/>
      <c r="J100" s="105">
        <f>J140</f>
        <v>0</v>
      </c>
      <c r="L100" s="102"/>
    </row>
    <row r="101" spans="2:12" s="101" customFormat="1" ht="24.95" customHeight="1">
      <c r="B101" s="102"/>
      <c r="D101" s="103" t="s">
        <v>3349</v>
      </c>
      <c r="E101" s="104"/>
      <c r="F101" s="104"/>
      <c r="G101" s="104"/>
      <c r="H101" s="104"/>
      <c r="I101" s="104"/>
      <c r="J101" s="105">
        <f>J144</f>
        <v>0</v>
      </c>
      <c r="L101" s="102"/>
    </row>
    <row r="102" spans="2:12" s="16" customFormat="1" ht="21.75" customHeight="1">
      <c r="B102" s="17"/>
      <c r="L102" s="17"/>
    </row>
    <row r="103" spans="2:12" s="16" customFormat="1" ht="6.95" customHeight="1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17"/>
    </row>
    <row r="107" spans="2:12" s="16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7"/>
    </row>
    <row r="108" spans="2:12" s="16" customFormat="1" ht="24.95" customHeight="1">
      <c r="B108" s="17"/>
      <c r="C108" s="6" t="s">
        <v>150</v>
      </c>
      <c r="L108" s="17"/>
    </row>
    <row r="109" spans="2:12" s="16" customFormat="1" ht="6.95" customHeight="1">
      <c r="B109" s="17"/>
      <c r="L109" s="17"/>
    </row>
    <row r="110" spans="2:12" s="16" customFormat="1" ht="12" customHeight="1">
      <c r="B110" s="17"/>
      <c r="C110" s="11" t="s">
        <v>16</v>
      </c>
      <c r="L110" s="17"/>
    </row>
    <row r="111" spans="2:12" s="16" customFormat="1" ht="16.5" customHeight="1">
      <c r="B111" s="17"/>
      <c r="E111" s="267" t="str">
        <f>E7</f>
        <v>ČOV Nebužely - rekonstrukce</v>
      </c>
      <c r="F111" s="268"/>
      <c r="G111" s="268"/>
      <c r="H111" s="268"/>
      <c r="L111" s="17"/>
    </row>
    <row r="112" spans="2:12" s="16" customFormat="1" ht="12" customHeight="1">
      <c r="B112" s="17"/>
      <c r="C112" s="11" t="s">
        <v>133</v>
      </c>
      <c r="L112" s="17"/>
    </row>
    <row r="113" spans="2:65" s="16" customFormat="1" ht="16.5" customHeight="1">
      <c r="B113" s="17"/>
      <c r="E113" s="239" t="str">
        <f>E9</f>
        <v>PS.02 - Technologická elektroinstalace a MaR</v>
      </c>
      <c r="F113" s="266"/>
      <c r="G113" s="266"/>
      <c r="H113" s="266"/>
      <c r="L113" s="17"/>
    </row>
    <row r="114" spans="2:65" s="16" customFormat="1" ht="6.95" customHeight="1">
      <c r="B114" s="17"/>
      <c r="L114" s="17"/>
    </row>
    <row r="115" spans="2:65" s="16" customFormat="1" ht="12" customHeight="1">
      <c r="B115" s="17"/>
      <c r="C115" s="11" t="s">
        <v>20</v>
      </c>
      <c r="F115" s="12" t="str">
        <f>F12</f>
        <v>Obec Nebužely</v>
      </c>
      <c r="I115" s="11" t="s">
        <v>22</v>
      </c>
      <c r="J115" s="81" t="str">
        <f>IF(J12="","",J12)</f>
        <v>31. 3. 2022</v>
      </c>
      <c r="L115" s="17"/>
    </row>
    <row r="116" spans="2:65" s="16" customFormat="1" ht="6.95" customHeight="1">
      <c r="B116" s="17"/>
      <c r="L116" s="17"/>
    </row>
    <row r="117" spans="2:65" s="16" customFormat="1" ht="15.2" customHeight="1">
      <c r="B117" s="17"/>
      <c r="C117" s="11" t="s">
        <v>24</v>
      </c>
      <c r="F117" s="12" t="str">
        <f>E15</f>
        <v>Vodárny Kladno – Mělník, a.s.</v>
      </c>
      <c r="I117" s="11" t="s">
        <v>31</v>
      </c>
      <c r="J117" s="97" t="str">
        <f>E21</f>
        <v>SERVIS ISA s.r.o.</v>
      </c>
      <c r="L117" s="17"/>
    </row>
    <row r="118" spans="2:65" s="16" customFormat="1" ht="15.2" customHeight="1">
      <c r="B118" s="17"/>
      <c r="C118" s="11" t="s">
        <v>29</v>
      </c>
      <c r="F118" s="12" t="str">
        <f>IF(E18="","",E18)</f>
        <v>Vyplň údaj</v>
      </c>
      <c r="I118" s="11" t="s">
        <v>35</v>
      </c>
      <c r="J118" s="97" t="str">
        <f>E24</f>
        <v xml:space="preserve"> </v>
      </c>
      <c r="L118" s="17"/>
    </row>
    <row r="119" spans="2:65" s="16" customFormat="1" ht="10.35" customHeight="1">
      <c r="B119" s="17"/>
      <c r="L119" s="17"/>
    </row>
    <row r="120" spans="2:65" s="110" customFormat="1" ht="29.25" customHeight="1">
      <c r="B120" s="111"/>
      <c r="C120" s="112" t="s">
        <v>151</v>
      </c>
      <c r="D120" s="113" t="s">
        <v>63</v>
      </c>
      <c r="E120" s="113" t="s">
        <v>59</v>
      </c>
      <c r="F120" s="113" t="s">
        <v>60</v>
      </c>
      <c r="G120" s="113" t="s">
        <v>152</v>
      </c>
      <c r="H120" s="113" t="s">
        <v>153</v>
      </c>
      <c r="I120" s="113" t="s">
        <v>154</v>
      </c>
      <c r="J120" s="113" t="s">
        <v>137</v>
      </c>
      <c r="K120" s="114" t="s">
        <v>155</v>
      </c>
      <c r="L120" s="111"/>
      <c r="M120" s="44" t="s">
        <v>1</v>
      </c>
      <c r="N120" s="45" t="s">
        <v>42</v>
      </c>
      <c r="O120" s="45" t="s">
        <v>156</v>
      </c>
      <c r="P120" s="45" t="s">
        <v>157</v>
      </c>
      <c r="Q120" s="45" t="s">
        <v>158</v>
      </c>
      <c r="R120" s="45" t="s">
        <v>159</v>
      </c>
      <c r="S120" s="45" t="s">
        <v>160</v>
      </c>
      <c r="T120" s="46" t="s">
        <v>161</v>
      </c>
    </row>
    <row r="121" spans="2:65" s="16" customFormat="1" ht="22.9" customHeight="1">
      <c r="B121" s="17"/>
      <c r="C121" s="50" t="s">
        <v>162</v>
      </c>
      <c r="J121" s="115">
        <f>BK121</f>
        <v>0</v>
      </c>
      <c r="L121" s="17"/>
      <c r="M121" s="47"/>
      <c r="N121" s="39"/>
      <c r="O121" s="39"/>
      <c r="P121" s="116">
        <f>P122+P135+P137+P140+P144</f>
        <v>0</v>
      </c>
      <c r="Q121" s="39"/>
      <c r="R121" s="116">
        <f>R122+R135+R137+R140+R144</f>
        <v>0</v>
      </c>
      <c r="S121" s="39"/>
      <c r="T121" s="117">
        <f>T122+T135+T137+T140+T144</f>
        <v>0</v>
      </c>
      <c r="AT121" s="2" t="s">
        <v>77</v>
      </c>
      <c r="AU121" s="2" t="s">
        <v>139</v>
      </c>
      <c r="BK121" s="118">
        <f>BK122+BK135+BK137+BK140+BK144</f>
        <v>0</v>
      </c>
    </row>
    <row r="122" spans="2:65" s="119" customFormat="1" ht="25.9" customHeight="1">
      <c r="B122" s="120"/>
      <c r="D122" s="121" t="s">
        <v>77</v>
      </c>
      <c r="E122" s="122" t="s">
        <v>3350</v>
      </c>
      <c r="F122" s="122" t="s">
        <v>1475</v>
      </c>
      <c r="I122" s="123"/>
      <c r="J122" s="124">
        <f>BK122</f>
        <v>0</v>
      </c>
      <c r="L122" s="120"/>
      <c r="M122" s="125"/>
      <c r="P122" s="126">
        <f>SUM(P123:P134)</f>
        <v>0</v>
      </c>
      <c r="R122" s="126">
        <f>SUM(R123:R134)</f>
        <v>0</v>
      </c>
      <c r="T122" s="127">
        <f>SUM(T123:T134)</f>
        <v>0</v>
      </c>
      <c r="AR122" s="121" t="s">
        <v>86</v>
      </c>
      <c r="AT122" s="128" t="s">
        <v>77</v>
      </c>
      <c r="AU122" s="128" t="s">
        <v>78</v>
      </c>
      <c r="AY122" s="121" t="s">
        <v>165</v>
      </c>
      <c r="BK122" s="129">
        <f>SUM(BK123:BK134)</f>
        <v>0</v>
      </c>
    </row>
    <row r="123" spans="2:65" s="16" customFormat="1" ht="16.5" customHeight="1">
      <c r="B123" s="17"/>
      <c r="C123" s="132" t="s">
        <v>86</v>
      </c>
      <c r="D123" s="132" t="s">
        <v>167</v>
      </c>
      <c r="E123" s="133" t="s">
        <v>3351</v>
      </c>
      <c r="F123" s="134" t="s">
        <v>1477</v>
      </c>
      <c r="G123" s="135" t="s">
        <v>248</v>
      </c>
      <c r="H123" s="136">
        <v>400</v>
      </c>
      <c r="I123" s="137"/>
      <c r="J123" s="138">
        <f t="shared" ref="J123:J134" si="0">ROUND(I123*H123,2)</f>
        <v>0</v>
      </c>
      <c r="K123" s="134" t="s">
        <v>1</v>
      </c>
      <c r="L123" s="17"/>
      <c r="M123" s="139" t="s">
        <v>1</v>
      </c>
      <c r="N123" s="140" t="s">
        <v>43</v>
      </c>
      <c r="P123" s="141">
        <f t="shared" ref="P123:P134" si="1">O123*H123</f>
        <v>0</v>
      </c>
      <c r="Q123" s="141">
        <v>0</v>
      </c>
      <c r="R123" s="141">
        <f t="shared" ref="R123:R134" si="2">Q123*H123</f>
        <v>0</v>
      </c>
      <c r="S123" s="141">
        <v>0</v>
      </c>
      <c r="T123" s="142">
        <f t="shared" ref="T123:T134" si="3">S123*H123</f>
        <v>0</v>
      </c>
      <c r="AR123" s="143" t="s">
        <v>172</v>
      </c>
      <c r="AT123" s="143" t="s">
        <v>167</v>
      </c>
      <c r="AU123" s="143" t="s">
        <v>86</v>
      </c>
      <c r="AY123" s="2" t="s">
        <v>165</v>
      </c>
      <c r="BE123" s="144">
        <f t="shared" ref="BE123:BE134" si="4">IF(N123="základní",J123,0)</f>
        <v>0</v>
      </c>
      <c r="BF123" s="144">
        <f t="shared" ref="BF123:BF134" si="5">IF(N123="snížená",J123,0)</f>
        <v>0</v>
      </c>
      <c r="BG123" s="144">
        <f t="shared" ref="BG123:BG134" si="6">IF(N123="zákl. přenesená",J123,0)</f>
        <v>0</v>
      </c>
      <c r="BH123" s="144">
        <f t="shared" ref="BH123:BH134" si="7">IF(N123="sníž. přenesená",J123,0)</f>
        <v>0</v>
      </c>
      <c r="BI123" s="144">
        <f t="shared" ref="BI123:BI134" si="8">IF(N123="nulová",J123,0)</f>
        <v>0</v>
      </c>
      <c r="BJ123" s="2" t="s">
        <v>86</v>
      </c>
      <c r="BK123" s="144">
        <f t="shared" ref="BK123:BK134" si="9">ROUND(I123*H123,2)</f>
        <v>0</v>
      </c>
      <c r="BL123" s="2" t="s">
        <v>172</v>
      </c>
      <c r="BM123" s="143" t="s">
        <v>88</v>
      </c>
    </row>
    <row r="124" spans="2:65" s="16" customFormat="1" ht="16.5" customHeight="1">
      <c r="B124" s="17"/>
      <c r="C124" s="132" t="s">
        <v>88</v>
      </c>
      <c r="D124" s="132" t="s">
        <v>167</v>
      </c>
      <c r="E124" s="133" t="s">
        <v>3352</v>
      </c>
      <c r="F124" s="134" t="s">
        <v>1479</v>
      </c>
      <c r="G124" s="135" t="s">
        <v>248</v>
      </c>
      <c r="H124" s="136">
        <v>100</v>
      </c>
      <c r="I124" s="137"/>
      <c r="J124" s="138">
        <f t="shared" si="0"/>
        <v>0</v>
      </c>
      <c r="K124" s="134" t="s">
        <v>1</v>
      </c>
      <c r="L124" s="17"/>
      <c r="M124" s="139" t="s">
        <v>1</v>
      </c>
      <c r="N124" s="140" t="s">
        <v>43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172</v>
      </c>
      <c r="AT124" s="143" t="s">
        <v>167</v>
      </c>
      <c r="AU124" s="143" t="s">
        <v>86</v>
      </c>
      <c r="AY124" s="2" t="s">
        <v>165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2" t="s">
        <v>86</v>
      </c>
      <c r="BK124" s="144">
        <f t="shared" si="9"/>
        <v>0</v>
      </c>
      <c r="BL124" s="2" t="s">
        <v>172</v>
      </c>
      <c r="BM124" s="143" t="s">
        <v>172</v>
      </c>
    </row>
    <row r="125" spans="2:65" s="16" customFormat="1" ht="16.5" customHeight="1">
      <c r="B125" s="17"/>
      <c r="C125" s="132" t="s">
        <v>184</v>
      </c>
      <c r="D125" s="132" t="s">
        <v>167</v>
      </c>
      <c r="E125" s="133" t="s">
        <v>3353</v>
      </c>
      <c r="F125" s="134" t="s">
        <v>3354</v>
      </c>
      <c r="G125" s="135" t="s">
        <v>248</v>
      </c>
      <c r="H125" s="136">
        <v>500</v>
      </c>
      <c r="I125" s="137"/>
      <c r="J125" s="138">
        <f t="shared" si="0"/>
        <v>0</v>
      </c>
      <c r="K125" s="134" t="s">
        <v>1</v>
      </c>
      <c r="L125" s="17"/>
      <c r="M125" s="139" t="s">
        <v>1</v>
      </c>
      <c r="N125" s="140" t="s">
        <v>43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172</v>
      </c>
      <c r="AT125" s="143" t="s">
        <v>167</v>
      </c>
      <c r="AU125" s="143" t="s">
        <v>86</v>
      </c>
      <c r="AY125" s="2" t="s">
        <v>165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2" t="s">
        <v>86</v>
      </c>
      <c r="BK125" s="144">
        <f t="shared" si="9"/>
        <v>0</v>
      </c>
      <c r="BL125" s="2" t="s">
        <v>172</v>
      </c>
      <c r="BM125" s="143" t="s">
        <v>208</v>
      </c>
    </row>
    <row r="126" spans="2:65" s="16" customFormat="1" ht="16.5" customHeight="1">
      <c r="B126" s="17"/>
      <c r="C126" s="132" t="s">
        <v>172</v>
      </c>
      <c r="D126" s="132" t="s">
        <v>167</v>
      </c>
      <c r="E126" s="133" t="s">
        <v>3355</v>
      </c>
      <c r="F126" s="134" t="s">
        <v>1481</v>
      </c>
      <c r="G126" s="135" t="s">
        <v>248</v>
      </c>
      <c r="H126" s="136">
        <v>500</v>
      </c>
      <c r="I126" s="137"/>
      <c r="J126" s="138">
        <f t="shared" si="0"/>
        <v>0</v>
      </c>
      <c r="K126" s="134" t="s">
        <v>1</v>
      </c>
      <c r="L126" s="17"/>
      <c r="M126" s="139" t="s">
        <v>1</v>
      </c>
      <c r="N126" s="140" t="s">
        <v>43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172</v>
      </c>
      <c r="AT126" s="143" t="s">
        <v>167</v>
      </c>
      <c r="AU126" s="143" t="s">
        <v>86</v>
      </c>
      <c r="AY126" s="2" t="s">
        <v>165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2" t="s">
        <v>86</v>
      </c>
      <c r="BK126" s="144">
        <f t="shared" si="9"/>
        <v>0</v>
      </c>
      <c r="BL126" s="2" t="s">
        <v>172</v>
      </c>
      <c r="BM126" s="143" t="s">
        <v>220</v>
      </c>
    </row>
    <row r="127" spans="2:65" s="16" customFormat="1" ht="16.5" customHeight="1">
      <c r="B127" s="17"/>
      <c r="C127" s="132" t="s">
        <v>200</v>
      </c>
      <c r="D127" s="132" t="s">
        <v>167</v>
      </c>
      <c r="E127" s="133" t="s">
        <v>3356</v>
      </c>
      <c r="F127" s="134" t="s">
        <v>3357</v>
      </c>
      <c r="G127" s="135" t="s">
        <v>248</v>
      </c>
      <c r="H127" s="136">
        <v>100</v>
      </c>
      <c r="I127" s="137"/>
      <c r="J127" s="138">
        <f t="shared" si="0"/>
        <v>0</v>
      </c>
      <c r="K127" s="134" t="s">
        <v>1</v>
      </c>
      <c r="L127" s="17"/>
      <c r="M127" s="139" t="s">
        <v>1</v>
      </c>
      <c r="N127" s="140" t="s">
        <v>43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172</v>
      </c>
      <c r="AT127" s="143" t="s">
        <v>167</v>
      </c>
      <c r="AU127" s="143" t="s">
        <v>86</v>
      </c>
      <c r="AY127" s="2" t="s">
        <v>165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2" t="s">
        <v>86</v>
      </c>
      <c r="BK127" s="144">
        <f t="shared" si="9"/>
        <v>0</v>
      </c>
      <c r="BL127" s="2" t="s">
        <v>172</v>
      </c>
      <c r="BM127" s="143" t="s">
        <v>232</v>
      </c>
    </row>
    <row r="128" spans="2:65" s="16" customFormat="1" ht="16.5" customHeight="1">
      <c r="B128" s="17"/>
      <c r="C128" s="132" t="s">
        <v>208</v>
      </c>
      <c r="D128" s="132" t="s">
        <v>167</v>
      </c>
      <c r="E128" s="133" t="s">
        <v>3358</v>
      </c>
      <c r="F128" s="134" t="s">
        <v>3359</v>
      </c>
      <c r="G128" s="135" t="s">
        <v>248</v>
      </c>
      <c r="H128" s="136">
        <v>70</v>
      </c>
      <c r="I128" s="137"/>
      <c r="J128" s="138">
        <f t="shared" si="0"/>
        <v>0</v>
      </c>
      <c r="K128" s="134" t="s">
        <v>1</v>
      </c>
      <c r="L128" s="17"/>
      <c r="M128" s="139" t="s">
        <v>1</v>
      </c>
      <c r="N128" s="140" t="s">
        <v>43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172</v>
      </c>
      <c r="AT128" s="143" t="s">
        <v>167</v>
      </c>
      <c r="AU128" s="143" t="s">
        <v>86</v>
      </c>
      <c r="AY128" s="2" t="s">
        <v>165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2" t="s">
        <v>86</v>
      </c>
      <c r="BK128" s="144">
        <f t="shared" si="9"/>
        <v>0</v>
      </c>
      <c r="BL128" s="2" t="s">
        <v>172</v>
      </c>
      <c r="BM128" s="143" t="s">
        <v>245</v>
      </c>
    </row>
    <row r="129" spans="2:65" s="16" customFormat="1" ht="16.5" customHeight="1">
      <c r="B129" s="17"/>
      <c r="C129" s="132" t="s">
        <v>214</v>
      </c>
      <c r="D129" s="132" t="s">
        <v>167</v>
      </c>
      <c r="E129" s="133" t="s">
        <v>3360</v>
      </c>
      <c r="F129" s="134" t="s">
        <v>3361</v>
      </c>
      <c r="G129" s="135" t="s">
        <v>248</v>
      </c>
      <c r="H129" s="136">
        <v>500</v>
      </c>
      <c r="I129" s="137"/>
      <c r="J129" s="138">
        <f t="shared" si="0"/>
        <v>0</v>
      </c>
      <c r="K129" s="134" t="s">
        <v>1</v>
      </c>
      <c r="L129" s="17"/>
      <c r="M129" s="139" t="s">
        <v>1</v>
      </c>
      <c r="N129" s="140" t="s">
        <v>43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172</v>
      </c>
      <c r="AT129" s="143" t="s">
        <v>167</v>
      </c>
      <c r="AU129" s="143" t="s">
        <v>86</v>
      </c>
      <c r="AY129" s="2" t="s">
        <v>165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2" t="s">
        <v>86</v>
      </c>
      <c r="BK129" s="144">
        <f t="shared" si="9"/>
        <v>0</v>
      </c>
      <c r="BL129" s="2" t="s">
        <v>172</v>
      </c>
      <c r="BM129" s="143" t="s">
        <v>257</v>
      </c>
    </row>
    <row r="130" spans="2:65" s="16" customFormat="1" ht="16.5" customHeight="1">
      <c r="B130" s="17"/>
      <c r="C130" s="132" t="s">
        <v>220</v>
      </c>
      <c r="D130" s="132" t="s">
        <v>167</v>
      </c>
      <c r="E130" s="133" t="s">
        <v>3362</v>
      </c>
      <c r="F130" s="134" t="s">
        <v>3363</v>
      </c>
      <c r="G130" s="135" t="s">
        <v>248</v>
      </c>
      <c r="H130" s="136">
        <v>500</v>
      </c>
      <c r="I130" s="137"/>
      <c r="J130" s="138">
        <f t="shared" si="0"/>
        <v>0</v>
      </c>
      <c r="K130" s="134" t="s">
        <v>1</v>
      </c>
      <c r="L130" s="17"/>
      <c r="M130" s="139" t="s">
        <v>1</v>
      </c>
      <c r="N130" s="140" t="s">
        <v>43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172</v>
      </c>
      <c r="AT130" s="143" t="s">
        <v>167</v>
      </c>
      <c r="AU130" s="143" t="s">
        <v>86</v>
      </c>
      <c r="AY130" s="2" t="s">
        <v>165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2" t="s">
        <v>86</v>
      </c>
      <c r="BK130" s="144">
        <f t="shared" si="9"/>
        <v>0</v>
      </c>
      <c r="BL130" s="2" t="s">
        <v>172</v>
      </c>
      <c r="BM130" s="143" t="s">
        <v>249</v>
      </c>
    </row>
    <row r="131" spans="2:65" s="16" customFormat="1" ht="16.5" customHeight="1">
      <c r="B131" s="17"/>
      <c r="C131" s="132" t="s">
        <v>226</v>
      </c>
      <c r="D131" s="132" t="s">
        <v>167</v>
      </c>
      <c r="E131" s="133" t="s">
        <v>3364</v>
      </c>
      <c r="F131" s="134" t="s">
        <v>3365</v>
      </c>
      <c r="G131" s="135" t="s">
        <v>248</v>
      </c>
      <c r="H131" s="136">
        <v>500</v>
      </c>
      <c r="I131" s="137"/>
      <c r="J131" s="138">
        <f t="shared" si="0"/>
        <v>0</v>
      </c>
      <c r="K131" s="134" t="s">
        <v>1</v>
      </c>
      <c r="L131" s="17"/>
      <c r="M131" s="139" t="s">
        <v>1</v>
      </c>
      <c r="N131" s="140" t="s">
        <v>43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172</v>
      </c>
      <c r="AT131" s="143" t="s">
        <v>167</v>
      </c>
      <c r="AU131" s="143" t="s">
        <v>86</v>
      </c>
      <c r="AY131" s="2" t="s">
        <v>165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2" t="s">
        <v>86</v>
      </c>
      <c r="BK131" s="144">
        <f t="shared" si="9"/>
        <v>0</v>
      </c>
      <c r="BL131" s="2" t="s">
        <v>172</v>
      </c>
      <c r="BM131" s="143" t="s">
        <v>281</v>
      </c>
    </row>
    <row r="132" spans="2:65" s="16" customFormat="1" ht="16.5" customHeight="1">
      <c r="B132" s="17"/>
      <c r="C132" s="132" t="s">
        <v>232</v>
      </c>
      <c r="D132" s="132" t="s">
        <v>167</v>
      </c>
      <c r="E132" s="133" t="s">
        <v>3366</v>
      </c>
      <c r="F132" s="134" t="s">
        <v>3367</v>
      </c>
      <c r="G132" s="135" t="s">
        <v>248</v>
      </c>
      <c r="H132" s="136">
        <v>500</v>
      </c>
      <c r="I132" s="137"/>
      <c r="J132" s="138">
        <f t="shared" si="0"/>
        <v>0</v>
      </c>
      <c r="K132" s="134" t="s">
        <v>1</v>
      </c>
      <c r="L132" s="17"/>
      <c r="M132" s="139" t="s">
        <v>1</v>
      </c>
      <c r="N132" s="140" t="s">
        <v>43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172</v>
      </c>
      <c r="AT132" s="143" t="s">
        <v>167</v>
      </c>
      <c r="AU132" s="143" t="s">
        <v>86</v>
      </c>
      <c r="AY132" s="2" t="s">
        <v>165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" t="s">
        <v>86</v>
      </c>
      <c r="BK132" s="144">
        <f t="shared" si="9"/>
        <v>0</v>
      </c>
      <c r="BL132" s="2" t="s">
        <v>172</v>
      </c>
      <c r="BM132" s="143" t="s">
        <v>296</v>
      </c>
    </row>
    <row r="133" spans="2:65" s="16" customFormat="1" ht="16.5" customHeight="1">
      <c r="B133" s="17"/>
      <c r="C133" s="132" t="s">
        <v>238</v>
      </c>
      <c r="D133" s="132" t="s">
        <v>167</v>
      </c>
      <c r="E133" s="133" t="s">
        <v>3368</v>
      </c>
      <c r="F133" s="134" t="s">
        <v>3369</v>
      </c>
      <c r="G133" s="135" t="s">
        <v>248</v>
      </c>
      <c r="H133" s="136">
        <v>500</v>
      </c>
      <c r="I133" s="137"/>
      <c r="J133" s="138">
        <f t="shared" si="0"/>
        <v>0</v>
      </c>
      <c r="K133" s="134" t="s">
        <v>1</v>
      </c>
      <c r="L133" s="17"/>
      <c r="M133" s="139" t="s">
        <v>1</v>
      </c>
      <c r="N133" s="140" t="s">
        <v>43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172</v>
      </c>
      <c r="AT133" s="143" t="s">
        <v>167</v>
      </c>
      <c r="AU133" s="143" t="s">
        <v>86</v>
      </c>
      <c r="AY133" s="2" t="s">
        <v>165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" t="s">
        <v>86</v>
      </c>
      <c r="BK133" s="144">
        <f t="shared" si="9"/>
        <v>0</v>
      </c>
      <c r="BL133" s="2" t="s">
        <v>172</v>
      </c>
      <c r="BM133" s="143" t="s">
        <v>463</v>
      </c>
    </row>
    <row r="134" spans="2:65" s="16" customFormat="1" ht="16.5" customHeight="1">
      <c r="B134" s="17"/>
      <c r="C134" s="132" t="s">
        <v>245</v>
      </c>
      <c r="D134" s="132" t="s">
        <v>167</v>
      </c>
      <c r="E134" s="133" t="s">
        <v>3370</v>
      </c>
      <c r="F134" s="134" t="s">
        <v>3371</v>
      </c>
      <c r="G134" s="135" t="s">
        <v>248</v>
      </c>
      <c r="H134" s="136">
        <v>250</v>
      </c>
      <c r="I134" s="137"/>
      <c r="J134" s="138">
        <f t="shared" si="0"/>
        <v>0</v>
      </c>
      <c r="K134" s="134" t="s">
        <v>1</v>
      </c>
      <c r="L134" s="17"/>
      <c r="M134" s="139" t="s">
        <v>1</v>
      </c>
      <c r="N134" s="140" t="s">
        <v>43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172</v>
      </c>
      <c r="AT134" s="143" t="s">
        <v>167</v>
      </c>
      <c r="AU134" s="143" t="s">
        <v>86</v>
      </c>
      <c r="AY134" s="2" t="s">
        <v>165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" t="s">
        <v>86</v>
      </c>
      <c r="BK134" s="144">
        <f t="shared" si="9"/>
        <v>0</v>
      </c>
      <c r="BL134" s="2" t="s">
        <v>172</v>
      </c>
      <c r="BM134" s="143" t="s">
        <v>476</v>
      </c>
    </row>
    <row r="135" spans="2:65" s="119" customFormat="1" ht="25.9" customHeight="1">
      <c r="B135" s="120"/>
      <c r="D135" s="121" t="s">
        <v>77</v>
      </c>
      <c r="E135" s="122" t="s">
        <v>3372</v>
      </c>
      <c r="F135" s="122" t="s">
        <v>3373</v>
      </c>
      <c r="I135" s="123"/>
      <c r="J135" s="124">
        <f>BK135</f>
        <v>0</v>
      </c>
      <c r="L135" s="120"/>
      <c r="M135" s="125"/>
      <c r="P135" s="126">
        <f>P136</f>
        <v>0</v>
      </c>
      <c r="R135" s="126">
        <f>R136</f>
        <v>0</v>
      </c>
      <c r="T135" s="127">
        <f>T136</f>
        <v>0</v>
      </c>
      <c r="AR135" s="121" t="s">
        <v>86</v>
      </c>
      <c r="AT135" s="128" t="s">
        <v>77</v>
      </c>
      <c r="AU135" s="128" t="s">
        <v>78</v>
      </c>
      <c r="AY135" s="121" t="s">
        <v>165</v>
      </c>
      <c r="BK135" s="129">
        <f>BK136</f>
        <v>0</v>
      </c>
    </row>
    <row r="136" spans="2:65" s="16" customFormat="1" ht="66.75" customHeight="1">
      <c r="B136" s="17"/>
      <c r="C136" s="132" t="s">
        <v>253</v>
      </c>
      <c r="D136" s="132" t="s">
        <v>167</v>
      </c>
      <c r="E136" s="133" t="s">
        <v>3374</v>
      </c>
      <c r="F136" s="134" t="s">
        <v>3375</v>
      </c>
      <c r="G136" s="135" t="s">
        <v>248</v>
      </c>
      <c r="H136" s="136">
        <v>90</v>
      </c>
      <c r="I136" s="137"/>
      <c r="J136" s="138">
        <f>ROUND(I136*H136,2)</f>
        <v>0</v>
      </c>
      <c r="K136" s="134" t="s">
        <v>1</v>
      </c>
      <c r="L136" s="17"/>
      <c r="M136" s="139" t="s">
        <v>1</v>
      </c>
      <c r="N136" s="140" t="s">
        <v>43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172</v>
      </c>
      <c r="AT136" s="143" t="s">
        <v>167</v>
      </c>
      <c r="AU136" s="143" t="s">
        <v>86</v>
      </c>
      <c r="AY136" s="2" t="s">
        <v>165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2" t="s">
        <v>86</v>
      </c>
      <c r="BK136" s="144">
        <f>ROUND(I136*H136,2)</f>
        <v>0</v>
      </c>
      <c r="BL136" s="2" t="s">
        <v>172</v>
      </c>
      <c r="BM136" s="143" t="s">
        <v>489</v>
      </c>
    </row>
    <row r="137" spans="2:65" s="119" customFormat="1" ht="25.9" customHeight="1">
      <c r="B137" s="120"/>
      <c r="D137" s="121" t="s">
        <v>77</v>
      </c>
      <c r="E137" s="122" t="s">
        <v>3376</v>
      </c>
      <c r="F137" s="122" t="s">
        <v>1531</v>
      </c>
      <c r="I137" s="123"/>
      <c r="J137" s="124">
        <f>BK137</f>
        <v>0</v>
      </c>
      <c r="L137" s="120"/>
      <c r="M137" s="125"/>
      <c r="P137" s="126">
        <f>SUM(P138:P139)</f>
        <v>0</v>
      </c>
      <c r="R137" s="126">
        <f>SUM(R138:R139)</f>
        <v>0</v>
      </c>
      <c r="T137" s="127">
        <f>SUM(T138:T139)</f>
        <v>0</v>
      </c>
      <c r="AR137" s="121" t="s">
        <v>86</v>
      </c>
      <c r="AT137" s="128" t="s">
        <v>77</v>
      </c>
      <c r="AU137" s="128" t="s">
        <v>78</v>
      </c>
      <c r="AY137" s="121" t="s">
        <v>165</v>
      </c>
      <c r="BK137" s="129">
        <f>SUM(BK138:BK139)</f>
        <v>0</v>
      </c>
    </row>
    <row r="138" spans="2:65" s="16" customFormat="1" ht="76.349999999999994" customHeight="1">
      <c r="B138" s="17"/>
      <c r="C138" s="132" t="s">
        <v>257</v>
      </c>
      <c r="D138" s="132" t="s">
        <v>167</v>
      </c>
      <c r="E138" s="133" t="s">
        <v>3377</v>
      </c>
      <c r="F138" s="134" t="s">
        <v>3378</v>
      </c>
      <c r="G138" s="135" t="s">
        <v>1493</v>
      </c>
      <c r="H138" s="136">
        <v>1</v>
      </c>
      <c r="I138" s="137"/>
      <c r="J138" s="138">
        <f>ROUND(I138*H138,2)</f>
        <v>0</v>
      </c>
      <c r="K138" s="134" t="s">
        <v>1</v>
      </c>
      <c r="L138" s="17"/>
      <c r="M138" s="139" t="s">
        <v>1</v>
      </c>
      <c r="N138" s="140" t="s">
        <v>43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172</v>
      </c>
      <c r="AT138" s="143" t="s">
        <v>167</v>
      </c>
      <c r="AU138" s="143" t="s">
        <v>86</v>
      </c>
      <c r="AY138" s="2" t="s">
        <v>165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2" t="s">
        <v>86</v>
      </c>
      <c r="BK138" s="144">
        <f>ROUND(I138*H138,2)</f>
        <v>0</v>
      </c>
      <c r="BL138" s="2" t="s">
        <v>172</v>
      </c>
      <c r="BM138" s="143" t="s">
        <v>508</v>
      </c>
    </row>
    <row r="139" spans="2:65" s="16" customFormat="1" ht="66.75" customHeight="1">
      <c r="B139" s="17"/>
      <c r="C139" s="132" t="s">
        <v>8</v>
      </c>
      <c r="D139" s="132" t="s">
        <v>167</v>
      </c>
      <c r="E139" s="133" t="s">
        <v>3379</v>
      </c>
      <c r="F139" s="134" t="s">
        <v>3380</v>
      </c>
      <c r="G139" s="135" t="s">
        <v>1493</v>
      </c>
      <c r="H139" s="136">
        <v>8</v>
      </c>
      <c r="I139" s="137"/>
      <c r="J139" s="138">
        <f>ROUND(I139*H139,2)</f>
        <v>0</v>
      </c>
      <c r="K139" s="134" t="s">
        <v>1</v>
      </c>
      <c r="L139" s="17"/>
      <c r="M139" s="139" t="s">
        <v>1</v>
      </c>
      <c r="N139" s="140" t="s">
        <v>43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172</v>
      </c>
      <c r="AT139" s="143" t="s">
        <v>167</v>
      </c>
      <c r="AU139" s="143" t="s">
        <v>86</v>
      </c>
      <c r="AY139" s="2" t="s">
        <v>165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2" t="s">
        <v>86</v>
      </c>
      <c r="BK139" s="144">
        <f>ROUND(I139*H139,2)</f>
        <v>0</v>
      </c>
      <c r="BL139" s="2" t="s">
        <v>172</v>
      </c>
      <c r="BM139" s="143" t="s">
        <v>520</v>
      </c>
    </row>
    <row r="140" spans="2:65" s="119" customFormat="1" ht="25.9" customHeight="1">
      <c r="B140" s="120"/>
      <c r="D140" s="121" t="s">
        <v>77</v>
      </c>
      <c r="E140" s="122" t="s">
        <v>3381</v>
      </c>
      <c r="F140" s="122" t="s">
        <v>3382</v>
      </c>
      <c r="I140" s="123"/>
      <c r="J140" s="124">
        <f>BK140</f>
        <v>0</v>
      </c>
      <c r="L140" s="120"/>
      <c r="M140" s="125"/>
      <c r="P140" s="126">
        <f>SUM(P141:P143)</f>
        <v>0</v>
      </c>
      <c r="R140" s="126">
        <f>SUM(R141:R143)</f>
        <v>0</v>
      </c>
      <c r="T140" s="127">
        <f>SUM(T141:T143)</f>
        <v>0</v>
      </c>
      <c r="AR140" s="121" t="s">
        <v>86</v>
      </c>
      <c r="AT140" s="128" t="s">
        <v>77</v>
      </c>
      <c r="AU140" s="128" t="s">
        <v>78</v>
      </c>
      <c r="AY140" s="121" t="s">
        <v>165</v>
      </c>
      <c r="BK140" s="129">
        <f>SUM(BK141:BK143)</f>
        <v>0</v>
      </c>
    </row>
    <row r="141" spans="2:65" s="16" customFormat="1" ht="76.349999999999994" customHeight="1">
      <c r="B141" s="17"/>
      <c r="C141" s="132" t="s">
        <v>249</v>
      </c>
      <c r="D141" s="132" t="s">
        <v>167</v>
      </c>
      <c r="E141" s="133" t="s">
        <v>3383</v>
      </c>
      <c r="F141" s="134" t="s">
        <v>3384</v>
      </c>
      <c r="G141" s="135" t="s">
        <v>1493</v>
      </c>
      <c r="H141" s="136">
        <v>1</v>
      </c>
      <c r="I141" s="137"/>
      <c r="J141" s="138">
        <f>ROUND(I141*H141,2)</f>
        <v>0</v>
      </c>
      <c r="K141" s="134" t="s">
        <v>1</v>
      </c>
      <c r="L141" s="17"/>
      <c r="M141" s="139" t="s">
        <v>1</v>
      </c>
      <c r="N141" s="140" t="s">
        <v>43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172</v>
      </c>
      <c r="AT141" s="143" t="s">
        <v>167</v>
      </c>
      <c r="AU141" s="143" t="s">
        <v>86</v>
      </c>
      <c r="AY141" s="2" t="s">
        <v>165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2" t="s">
        <v>86</v>
      </c>
      <c r="BK141" s="144">
        <f>ROUND(I141*H141,2)</f>
        <v>0</v>
      </c>
      <c r="BL141" s="2" t="s">
        <v>172</v>
      </c>
      <c r="BM141" s="143" t="s">
        <v>531</v>
      </c>
    </row>
    <row r="142" spans="2:65" s="16" customFormat="1" ht="76.349999999999994" customHeight="1">
      <c r="B142" s="17"/>
      <c r="C142" s="132" t="s">
        <v>275</v>
      </c>
      <c r="D142" s="132" t="s">
        <v>167</v>
      </c>
      <c r="E142" s="133" t="s">
        <v>3385</v>
      </c>
      <c r="F142" s="134" t="s">
        <v>3386</v>
      </c>
      <c r="G142" s="135" t="s">
        <v>1493</v>
      </c>
      <c r="H142" s="136">
        <v>3</v>
      </c>
      <c r="I142" s="137"/>
      <c r="J142" s="138">
        <f>ROUND(I142*H142,2)</f>
        <v>0</v>
      </c>
      <c r="K142" s="134" t="s">
        <v>1</v>
      </c>
      <c r="L142" s="17"/>
      <c r="M142" s="139" t="s">
        <v>1</v>
      </c>
      <c r="N142" s="140" t="s">
        <v>43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172</v>
      </c>
      <c r="AT142" s="143" t="s">
        <v>167</v>
      </c>
      <c r="AU142" s="143" t="s">
        <v>86</v>
      </c>
      <c r="AY142" s="2" t="s">
        <v>165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2" t="s">
        <v>86</v>
      </c>
      <c r="BK142" s="144">
        <f>ROUND(I142*H142,2)</f>
        <v>0</v>
      </c>
      <c r="BL142" s="2" t="s">
        <v>172</v>
      </c>
      <c r="BM142" s="143" t="s">
        <v>542</v>
      </c>
    </row>
    <row r="143" spans="2:65" s="16" customFormat="1" ht="62.65" customHeight="1">
      <c r="B143" s="17"/>
      <c r="C143" s="132" t="s">
        <v>281</v>
      </c>
      <c r="D143" s="132" t="s">
        <v>167</v>
      </c>
      <c r="E143" s="133" t="s">
        <v>3387</v>
      </c>
      <c r="F143" s="134" t="s">
        <v>3388</v>
      </c>
      <c r="G143" s="135" t="s">
        <v>1493</v>
      </c>
      <c r="H143" s="136">
        <v>3</v>
      </c>
      <c r="I143" s="137"/>
      <c r="J143" s="138">
        <f>ROUND(I143*H143,2)</f>
        <v>0</v>
      </c>
      <c r="K143" s="134" t="s">
        <v>1</v>
      </c>
      <c r="L143" s="17"/>
      <c r="M143" s="139" t="s">
        <v>1</v>
      </c>
      <c r="N143" s="140" t="s">
        <v>43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172</v>
      </c>
      <c r="AT143" s="143" t="s">
        <v>167</v>
      </c>
      <c r="AU143" s="143" t="s">
        <v>86</v>
      </c>
      <c r="AY143" s="2" t="s">
        <v>165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2" t="s">
        <v>86</v>
      </c>
      <c r="BK143" s="144">
        <f>ROUND(I143*H143,2)</f>
        <v>0</v>
      </c>
      <c r="BL143" s="2" t="s">
        <v>172</v>
      </c>
      <c r="BM143" s="143" t="s">
        <v>562</v>
      </c>
    </row>
    <row r="144" spans="2:65" s="119" customFormat="1" ht="25.9" customHeight="1">
      <c r="B144" s="120"/>
      <c r="D144" s="121" t="s">
        <v>77</v>
      </c>
      <c r="E144" s="122" t="s">
        <v>3389</v>
      </c>
      <c r="F144" s="122" t="s">
        <v>1564</v>
      </c>
      <c r="I144" s="123"/>
      <c r="J144" s="124">
        <f>BK144</f>
        <v>0</v>
      </c>
      <c r="L144" s="120"/>
      <c r="M144" s="125"/>
      <c r="P144" s="126">
        <f>SUM(P145:P149)</f>
        <v>0</v>
      </c>
      <c r="R144" s="126">
        <f>SUM(R145:R149)</f>
        <v>0</v>
      </c>
      <c r="T144" s="127">
        <f>SUM(T145:T149)</f>
        <v>0</v>
      </c>
      <c r="AR144" s="121" t="s">
        <v>86</v>
      </c>
      <c r="AT144" s="128" t="s">
        <v>77</v>
      </c>
      <c r="AU144" s="128" t="s">
        <v>78</v>
      </c>
      <c r="AY144" s="121" t="s">
        <v>165</v>
      </c>
      <c r="BK144" s="129">
        <f>SUM(BK145:BK149)</f>
        <v>0</v>
      </c>
    </row>
    <row r="145" spans="2:65" s="16" customFormat="1" ht="16.5" customHeight="1">
      <c r="B145" s="17"/>
      <c r="C145" s="132" t="s">
        <v>287</v>
      </c>
      <c r="D145" s="132" t="s">
        <v>167</v>
      </c>
      <c r="E145" s="133" t="s">
        <v>3390</v>
      </c>
      <c r="F145" s="134" t="s">
        <v>1568</v>
      </c>
      <c r="G145" s="135" t="s">
        <v>203</v>
      </c>
      <c r="H145" s="136">
        <v>1</v>
      </c>
      <c r="I145" s="137"/>
      <c r="J145" s="138">
        <f>ROUND(I145*H145,2)</f>
        <v>0</v>
      </c>
      <c r="K145" s="134" t="s">
        <v>1</v>
      </c>
      <c r="L145" s="17"/>
      <c r="M145" s="139" t="s">
        <v>1</v>
      </c>
      <c r="N145" s="140" t="s">
        <v>43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172</v>
      </c>
      <c r="AT145" s="143" t="s">
        <v>167</v>
      </c>
      <c r="AU145" s="143" t="s">
        <v>86</v>
      </c>
      <c r="AY145" s="2" t="s">
        <v>165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2" t="s">
        <v>86</v>
      </c>
      <c r="BK145" s="144">
        <f>ROUND(I145*H145,2)</f>
        <v>0</v>
      </c>
      <c r="BL145" s="2" t="s">
        <v>172</v>
      </c>
      <c r="BM145" s="143" t="s">
        <v>578</v>
      </c>
    </row>
    <row r="146" spans="2:65" s="16" customFormat="1" ht="16.5" customHeight="1">
      <c r="B146" s="17"/>
      <c r="C146" s="132" t="s">
        <v>296</v>
      </c>
      <c r="D146" s="132" t="s">
        <v>167</v>
      </c>
      <c r="E146" s="133" t="s">
        <v>3391</v>
      </c>
      <c r="F146" s="134" t="s">
        <v>1570</v>
      </c>
      <c r="G146" s="135" t="s">
        <v>203</v>
      </c>
      <c r="H146" s="136">
        <v>1</v>
      </c>
      <c r="I146" s="137"/>
      <c r="J146" s="138">
        <f>ROUND(I146*H146,2)</f>
        <v>0</v>
      </c>
      <c r="K146" s="134" t="s">
        <v>1</v>
      </c>
      <c r="L146" s="17"/>
      <c r="M146" s="139" t="s">
        <v>1</v>
      </c>
      <c r="N146" s="140" t="s">
        <v>43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172</v>
      </c>
      <c r="AT146" s="143" t="s">
        <v>167</v>
      </c>
      <c r="AU146" s="143" t="s">
        <v>86</v>
      </c>
      <c r="AY146" s="2" t="s">
        <v>165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2" t="s">
        <v>86</v>
      </c>
      <c r="BK146" s="144">
        <f>ROUND(I146*H146,2)</f>
        <v>0</v>
      </c>
      <c r="BL146" s="2" t="s">
        <v>172</v>
      </c>
      <c r="BM146" s="143" t="s">
        <v>590</v>
      </c>
    </row>
    <row r="147" spans="2:65" s="16" customFormat="1" ht="16.5" customHeight="1">
      <c r="B147" s="17"/>
      <c r="C147" s="132" t="s">
        <v>7</v>
      </c>
      <c r="D147" s="132" t="s">
        <v>167</v>
      </c>
      <c r="E147" s="133" t="s">
        <v>3392</v>
      </c>
      <c r="F147" s="134" t="s">
        <v>1572</v>
      </c>
      <c r="G147" s="135" t="s">
        <v>203</v>
      </c>
      <c r="H147" s="136">
        <v>1</v>
      </c>
      <c r="I147" s="137"/>
      <c r="J147" s="138">
        <f>ROUND(I147*H147,2)</f>
        <v>0</v>
      </c>
      <c r="K147" s="134" t="s">
        <v>1</v>
      </c>
      <c r="L147" s="17"/>
      <c r="M147" s="139" t="s">
        <v>1</v>
      </c>
      <c r="N147" s="140" t="s">
        <v>43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172</v>
      </c>
      <c r="AT147" s="143" t="s">
        <v>167</v>
      </c>
      <c r="AU147" s="143" t="s">
        <v>86</v>
      </c>
      <c r="AY147" s="2" t="s">
        <v>165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2" t="s">
        <v>86</v>
      </c>
      <c r="BK147" s="144">
        <f>ROUND(I147*H147,2)</f>
        <v>0</v>
      </c>
      <c r="BL147" s="2" t="s">
        <v>172</v>
      </c>
      <c r="BM147" s="143" t="s">
        <v>603</v>
      </c>
    </row>
    <row r="148" spans="2:65" s="16" customFormat="1" ht="16.5" customHeight="1">
      <c r="B148" s="17"/>
      <c r="C148" s="132" t="s">
        <v>463</v>
      </c>
      <c r="D148" s="132" t="s">
        <v>167</v>
      </c>
      <c r="E148" s="133" t="s">
        <v>3393</v>
      </c>
      <c r="F148" s="134" t="s">
        <v>1574</v>
      </c>
      <c r="G148" s="135" t="s">
        <v>203</v>
      </c>
      <c r="H148" s="136">
        <v>1</v>
      </c>
      <c r="I148" s="137"/>
      <c r="J148" s="138">
        <f>ROUND(I148*H148,2)</f>
        <v>0</v>
      </c>
      <c r="K148" s="134" t="s">
        <v>1</v>
      </c>
      <c r="L148" s="17"/>
      <c r="M148" s="139" t="s">
        <v>1</v>
      </c>
      <c r="N148" s="140" t="s">
        <v>43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172</v>
      </c>
      <c r="AT148" s="143" t="s">
        <v>167</v>
      </c>
      <c r="AU148" s="143" t="s">
        <v>86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172</v>
      </c>
      <c r="BM148" s="143" t="s">
        <v>616</v>
      </c>
    </row>
    <row r="149" spans="2:65" s="16" customFormat="1" ht="16.5" customHeight="1">
      <c r="B149" s="17"/>
      <c r="C149" s="132" t="s">
        <v>470</v>
      </c>
      <c r="D149" s="132" t="s">
        <v>167</v>
      </c>
      <c r="E149" s="133" t="s">
        <v>3394</v>
      </c>
      <c r="F149" s="134" t="s">
        <v>1576</v>
      </c>
      <c r="G149" s="135" t="s">
        <v>203</v>
      </c>
      <c r="H149" s="136">
        <v>1</v>
      </c>
      <c r="I149" s="137"/>
      <c r="J149" s="138">
        <f>ROUND(I149*H149,2)</f>
        <v>0</v>
      </c>
      <c r="K149" s="134" t="s">
        <v>1</v>
      </c>
      <c r="L149" s="17"/>
      <c r="M149" s="193" t="s">
        <v>1</v>
      </c>
      <c r="N149" s="194" t="s">
        <v>43</v>
      </c>
      <c r="O149" s="190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43" t="s">
        <v>172</v>
      </c>
      <c r="AT149" s="143" t="s">
        <v>167</v>
      </c>
      <c r="AU149" s="143" t="s">
        <v>86</v>
      </c>
      <c r="AY149" s="2" t="s">
        <v>165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2" t="s">
        <v>86</v>
      </c>
      <c r="BK149" s="144">
        <f>ROUND(I149*H149,2)</f>
        <v>0</v>
      </c>
      <c r="BL149" s="2" t="s">
        <v>172</v>
      </c>
      <c r="BM149" s="143" t="s">
        <v>630</v>
      </c>
    </row>
    <row r="150" spans="2:65" s="16" customFormat="1" ht="6.95" customHeight="1"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17"/>
    </row>
  </sheetData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36"/>
  <sheetViews>
    <sheetView topLeftCell="A118" workbookViewId="0">
      <selection activeCell="I126" sqref="I126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131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3395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ROUND(J119,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ROUND((SUM(BE119:BE135)),  2)</f>
        <v>0</v>
      </c>
      <c r="I33" s="88">
        <v>0.21</v>
      </c>
      <c r="J33" s="73">
        <f>ROUND(((SUM(BE119:BE135))*I33),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ROUND((SUM(BF119:BF135)),  2)</f>
        <v>0</v>
      </c>
      <c r="I34" s="88">
        <v>0.15</v>
      </c>
      <c r="J34" s="73">
        <f>ROUND(((SUM(BF119:BF135))*I34),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ROUND((SUM(BG119:BG135)),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ROUND((SUM(BH119:BH135)),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ROUND((SUM(BI119:BI135)),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OST - Ostatní a vedlejší náklady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J119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3396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70" customFormat="1" ht="19.899999999999999" customHeight="1">
      <c r="B98" s="106"/>
      <c r="D98" s="107" t="s">
        <v>3397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70" customFormat="1" ht="19.899999999999999" customHeight="1">
      <c r="B99" s="106"/>
      <c r="D99" s="107" t="s">
        <v>3398</v>
      </c>
      <c r="E99" s="108"/>
      <c r="F99" s="108"/>
      <c r="G99" s="108"/>
      <c r="H99" s="108"/>
      <c r="I99" s="108"/>
      <c r="J99" s="109">
        <f>J130</f>
        <v>0</v>
      </c>
      <c r="L99" s="106"/>
    </row>
    <row r="100" spans="2:12" s="16" customFormat="1" ht="21.75" customHeight="1">
      <c r="B100" s="17"/>
      <c r="L100" s="17"/>
    </row>
    <row r="101" spans="2:12" s="16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17"/>
    </row>
    <row r="105" spans="2:12" s="16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17"/>
    </row>
    <row r="106" spans="2:12" s="16" customFormat="1" ht="24.95" customHeight="1">
      <c r="B106" s="17"/>
      <c r="C106" s="6" t="s">
        <v>150</v>
      </c>
      <c r="L106" s="17"/>
    </row>
    <row r="107" spans="2:12" s="16" customFormat="1" ht="6.95" customHeight="1">
      <c r="B107" s="17"/>
      <c r="L107" s="17"/>
    </row>
    <row r="108" spans="2:12" s="16" customFormat="1" ht="12" customHeight="1">
      <c r="B108" s="17"/>
      <c r="C108" s="11" t="s">
        <v>16</v>
      </c>
      <c r="L108" s="17"/>
    </row>
    <row r="109" spans="2:12" s="16" customFormat="1" ht="16.5" customHeight="1">
      <c r="B109" s="17"/>
      <c r="E109" s="267" t="str">
        <f>E7</f>
        <v>ČOV Nebužely - rekonstrukce</v>
      </c>
      <c r="F109" s="268"/>
      <c r="G109" s="268"/>
      <c r="H109" s="268"/>
      <c r="L109" s="17"/>
    </row>
    <row r="110" spans="2:12" s="16" customFormat="1" ht="12" customHeight="1">
      <c r="B110" s="17"/>
      <c r="C110" s="11" t="s">
        <v>133</v>
      </c>
      <c r="L110" s="17"/>
    </row>
    <row r="111" spans="2:12" s="16" customFormat="1" ht="16.5" customHeight="1">
      <c r="B111" s="17"/>
      <c r="E111" s="239" t="str">
        <f>E9</f>
        <v>OST - Ostatní a vedlejší náklady</v>
      </c>
      <c r="F111" s="266"/>
      <c r="G111" s="266"/>
      <c r="H111" s="266"/>
      <c r="L111" s="17"/>
    </row>
    <row r="112" spans="2:12" s="16" customFormat="1" ht="6.95" customHeight="1">
      <c r="B112" s="17"/>
      <c r="L112" s="17"/>
    </row>
    <row r="113" spans="2:65" s="16" customFormat="1" ht="12" customHeight="1">
      <c r="B113" s="17"/>
      <c r="C113" s="11" t="s">
        <v>20</v>
      </c>
      <c r="F113" s="12" t="str">
        <f>F12</f>
        <v>Obec Nebužely</v>
      </c>
      <c r="I113" s="11" t="s">
        <v>22</v>
      </c>
      <c r="J113" s="81" t="str">
        <f>IF(J12="","",J12)</f>
        <v>31. 3. 2022</v>
      </c>
      <c r="L113" s="17"/>
    </row>
    <row r="114" spans="2:65" s="16" customFormat="1" ht="6.95" customHeight="1">
      <c r="B114" s="17"/>
      <c r="L114" s="17"/>
    </row>
    <row r="115" spans="2:65" s="16" customFormat="1" ht="15.2" customHeight="1">
      <c r="B115" s="17"/>
      <c r="C115" s="11" t="s">
        <v>24</v>
      </c>
      <c r="F115" s="12" t="str">
        <f>E15</f>
        <v>Vodárny Kladno – Mělník, a.s.</v>
      </c>
      <c r="I115" s="11" t="s">
        <v>31</v>
      </c>
      <c r="J115" s="97" t="str">
        <f>E21</f>
        <v>SERVIS ISA s.r.o.</v>
      </c>
      <c r="L115" s="17"/>
    </row>
    <row r="116" spans="2:65" s="16" customFormat="1" ht="15.2" customHeight="1">
      <c r="B116" s="17"/>
      <c r="C116" s="11" t="s">
        <v>29</v>
      </c>
      <c r="F116" s="12" t="str">
        <f>IF(E18="","",E18)</f>
        <v>Vyplň údaj</v>
      </c>
      <c r="I116" s="11" t="s">
        <v>35</v>
      </c>
      <c r="J116" s="97" t="str">
        <f>E24</f>
        <v xml:space="preserve"> </v>
      </c>
      <c r="L116" s="17"/>
    </row>
    <row r="117" spans="2:65" s="16" customFormat="1" ht="10.35" customHeight="1">
      <c r="B117" s="17"/>
      <c r="L117" s="17"/>
    </row>
    <row r="118" spans="2:65" s="110" customFormat="1" ht="29.25" customHeight="1">
      <c r="B118" s="111"/>
      <c r="C118" s="112" t="s">
        <v>151</v>
      </c>
      <c r="D118" s="113" t="s">
        <v>63</v>
      </c>
      <c r="E118" s="113" t="s">
        <v>59</v>
      </c>
      <c r="F118" s="113" t="s">
        <v>60</v>
      </c>
      <c r="G118" s="113" t="s">
        <v>152</v>
      </c>
      <c r="H118" s="113" t="s">
        <v>153</v>
      </c>
      <c r="I118" s="113" t="s">
        <v>154</v>
      </c>
      <c r="J118" s="113" t="s">
        <v>137</v>
      </c>
      <c r="K118" s="114" t="s">
        <v>155</v>
      </c>
      <c r="L118" s="111"/>
      <c r="M118" s="44" t="s">
        <v>1</v>
      </c>
      <c r="N118" s="45" t="s">
        <v>42</v>
      </c>
      <c r="O118" s="45" t="s">
        <v>156</v>
      </c>
      <c r="P118" s="45" t="s">
        <v>157</v>
      </c>
      <c r="Q118" s="45" t="s">
        <v>158</v>
      </c>
      <c r="R118" s="45" t="s">
        <v>159</v>
      </c>
      <c r="S118" s="45" t="s">
        <v>160</v>
      </c>
      <c r="T118" s="46" t="s">
        <v>161</v>
      </c>
    </row>
    <row r="119" spans="2:65" s="16" customFormat="1" ht="22.9" customHeight="1">
      <c r="B119" s="17"/>
      <c r="C119" s="50" t="s">
        <v>162</v>
      </c>
      <c r="J119" s="115">
        <f>BK119</f>
        <v>0</v>
      </c>
      <c r="L119" s="17"/>
      <c r="M119" s="47"/>
      <c r="N119" s="39"/>
      <c r="O119" s="39"/>
      <c r="P119" s="116">
        <f>P120</f>
        <v>0</v>
      </c>
      <c r="Q119" s="39"/>
      <c r="R119" s="116">
        <f>R120</f>
        <v>0</v>
      </c>
      <c r="S119" s="39"/>
      <c r="T119" s="117">
        <f>T120</f>
        <v>0</v>
      </c>
      <c r="AT119" s="2" t="s">
        <v>77</v>
      </c>
      <c r="AU119" s="2" t="s">
        <v>139</v>
      </c>
      <c r="BK119" s="118">
        <f>BK120</f>
        <v>0</v>
      </c>
    </row>
    <row r="120" spans="2:65" s="119" customFormat="1" ht="25.9" customHeight="1">
      <c r="B120" s="120"/>
      <c r="D120" s="121" t="s">
        <v>77</v>
      </c>
      <c r="E120" s="122" t="s">
        <v>129</v>
      </c>
      <c r="F120" s="122" t="s">
        <v>1564</v>
      </c>
      <c r="I120" s="123"/>
      <c r="J120" s="124">
        <f>BK120</f>
        <v>0</v>
      </c>
      <c r="L120" s="120"/>
      <c r="M120" s="125"/>
      <c r="P120" s="126">
        <f>P121+P130</f>
        <v>0</v>
      </c>
      <c r="R120" s="126">
        <f>R121+R130</f>
        <v>0</v>
      </c>
      <c r="T120" s="127">
        <f>T121+T130</f>
        <v>0</v>
      </c>
      <c r="AR120" s="121" t="s">
        <v>172</v>
      </c>
      <c r="AT120" s="128" t="s">
        <v>77</v>
      </c>
      <c r="AU120" s="128" t="s">
        <v>78</v>
      </c>
      <c r="AY120" s="121" t="s">
        <v>165</v>
      </c>
      <c r="BK120" s="129">
        <f>BK121+BK130</f>
        <v>0</v>
      </c>
    </row>
    <row r="121" spans="2:65" s="119" customFormat="1" ht="22.9" customHeight="1">
      <c r="B121" s="120"/>
      <c r="D121" s="121" t="s">
        <v>77</v>
      </c>
      <c r="E121" s="130" t="s">
        <v>3399</v>
      </c>
      <c r="F121" s="130" t="s">
        <v>3400</v>
      </c>
      <c r="I121" s="123"/>
      <c r="J121" s="131">
        <f>BK121</f>
        <v>0</v>
      </c>
      <c r="L121" s="120"/>
      <c r="M121" s="125"/>
      <c r="P121" s="126">
        <f>SUM(P122:P129)</f>
        <v>0</v>
      </c>
      <c r="R121" s="126">
        <f>SUM(R122:R129)</f>
        <v>0</v>
      </c>
      <c r="T121" s="127">
        <f>SUM(T122:T129)</f>
        <v>0</v>
      </c>
      <c r="AR121" s="121" t="s">
        <v>200</v>
      </c>
      <c r="AT121" s="128" t="s">
        <v>77</v>
      </c>
      <c r="AU121" s="128" t="s">
        <v>86</v>
      </c>
      <c r="AY121" s="121" t="s">
        <v>165</v>
      </c>
      <c r="BK121" s="129">
        <f>SUM(BK122:BK129)</f>
        <v>0</v>
      </c>
    </row>
    <row r="122" spans="2:65" s="16" customFormat="1" ht="16.5" customHeight="1">
      <c r="B122" s="17"/>
      <c r="C122" s="132" t="s">
        <v>86</v>
      </c>
      <c r="D122" s="132" t="s">
        <v>167</v>
      </c>
      <c r="E122" s="133" t="s">
        <v>3401</v>
      </c>
      <c r="F122" s="134" t="s">
        <v>3402</v>
      </c>
      <c r="G122" s="135" t="s">
        <v>203</v>
      </c>
      <c r="H122" s="136">
        <v>1</v>
      </c>
      <c r="I122" s="137"/>
      <c r="J122" s="138">
        <f t="shared" ref="J122:J129" si="0">ROUND(I122*H122,2)</f>
        <v>0</v>
      </c>
      <c r="K122" s="134" t="s">
        <v>1</v>
      </c>
      <c r="L122" s="17"/>
      <c r="M122" s="139" t="s">
        <v>1</v>
      </c>
      <c r="N122" s="140" t="s">
        <v>43</v>
      </c>
      <c r="P122" s="141">
        <f t="shared" ref="P122:P129" si="1">O122*H122</f>
        <v>0</v>
      </c>
      <c r="Q122" s="141">
        <v>0</v>
      </c>
      <c r="R122" s="141">
        <f t="shared" ref="R122:R129" si="2">Q122*H122</f>
        <v>0</v>
      </c>
      <c r="S122" s="141">
        <v>0</v>
      </c>
      <c r="T122" s="142">
        <f t="shared" ref="T122:T129" si="3">S122*H122</f>
        <v>0</v>
      </c>
      <c r="AR122" s="143" t="s">
        <v>3403</v>
      </c>
      <c r="AT122" s="143" t="s">
        <v>167</v>
      </c>
      <c r="AU122" s="143" t="s">
        <v>88</v>
      </c>
      <c r="AY122" s="2" t="s">
        <v>165</v>
      </c>
      <c r="BE122" s="144">
        <f t="shared" ref="BE122:BE129" si="4">IF(N122="základní",J122,0)</f>
        <v>0</v>
      </c>
      <c r="BF122" s="144">
        <f t="shared" ref="BF122:BF129" si="5">IF(N122="snížená",J122,0)</f>
        <v>0</v>
      </c>
      <c r="BG122" s="144">
        <f t="shared" ref="BG122:BG129" si="6">IF(N122="zákl. přenesená",J122,0)</f>
        <v>0</v>
      </c>
      <c r="BH122" s="144">
        <f t="shared" ref="BH122:BH129" si="7">IF(N122="sníž. přenesená",J122,0)</f>
        <v>0</v>
      </c>
      <c r="BI122" s="144">
        <f t="shared" ref="BI122:BI129" si="8">IF(N122="nulová",J122,0)</f>
        <v>0</v>
      </c>
      <c r="BJ122" s="2" t="s">
        <v>86</v>
      </c>
      <c r="BK122" s="144">
        <f t="shared" ref="BK122:BK129" si="9">ROUND(I122*H122,2)</f>
        <v>0</v>
      </c>
      <c r="BL122" s="2" t="s">
        <v>3403</v>
      </c>
      <c r="BM122" s="143" t="s">
        <v>3404</v>
      </c>
    </row>
    <row r="123" spans="2:65" s="16" customFormat="1" ht="16.5" customHeight="1">
      <c r="B123" s="17"/>
      <c r="C123" s="132" t="s">
        <v>88</v>
      </c>
      <c r="D123" s="132" t="s">
        <v>167</v>
      </c>
      <c r="E123" s="133" t="s">
        <v>3405</v>
      </c>
      <c r="F123" s="134" t="s">
        <v>3406</v>
      </c>
      <c r="G123" s="135" t="s">
        <v>203</v>
      </c>
      <c r="H123" s="136">
        <v>1</v>
      </c>
      <c r="I123" s="137"/>
      <c r="J123" s="138">
        <f t="shared" si="0"/>
        <v>0</v>
      </c>
      <c r="K123" s="134" t="s">
        <v>1</v>
      </c>
      <c r="L123" s="17"/>
      <c r="M123" s="139" t="s">
        <v>1</v>
      </c>
      <c r="N123" s="140" t="s">
        <v>43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3403</v>
      </c>
      <c r="AT123" s="143" t="s">
        <v>167</v>
      </c>
      <c r="AU123" s="143" t="s">
        <v>88</v>
      </c>
      <c r="AY123" s="2" t="s">
        <v>165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2" t="s">
        <v>86</v>
      </c>
      <c r="BK123" s="144">
        <f t="shared" si="9"/>
        <v>0</v>
      </c>
      <c r="BL123" s="2" t="s">
        <v>3403</v>
      </c>
      <c r="BM123" s="143" t="s">
        <v>3407</v>
      </c>
    </row>
    <row r="124" spans="2:65" s="16" customFormat="1" ht="37.9" customHeight="1">
      <c r="B124" s="17"/>
      <c r="C124" s="132" t="s">
        <v>184</v>
      </c>
      <c r="D124" s="132" t="s">
        <v>167</v>
      </c>
      <c r="E124" s="133" t="s">
        <v>3408</v>
      </c>
      <c r="F124" s="134" t="s">
        <v>3409</v>
      </c>
      <c r="G124" s="135" t="s">
        <v>203</v>
      </c>
      <c r="H124" s="136">
        <v>1</v>
      </c>
      <c r="I124" s="137"/>
      <c r="J124" s="138">
        <f t="shared" si="0"/>
        <v>0</v>
      </c>
      <c r="K124" s="134" t="s">
        <v>1</v>
      </c>
      <c r="L124" s="17"/>
      <c r="M124" s="139" t="s">
        <v>1</v>
      </c>
      <c r="N124" s="140" t="s">
        <v>43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3403</v>
      </c>
      <c r="AT124" s="143" t="s">
        <v>167</v>
      </c>
      <c r="AU124" s="143" t="s">
        <v>88</v>
      </c>
      <c r="AY124" s="2" t="s">
        <v>165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2" t="s">
        <v>86</v>
      </c>
      <c r="BK124" s="144">
        <f t="shared" si="9"/>
        <v>0</v>
      </c>
      <c r="BL124" s="2" t="s">
        <v>3403</v>
      </c>
      <c r="BM124" s="143" t="s">
        <v>3410</v>
      </c>
    </row>
    <row r="125" spans="2:65" s="16" customFormat="1" ht="16.5" customHeight="1">
      <c r="B125" s="17"/>
      <c r="C125" s="132" t="s">
        <v>172</v>
      </c>
      <c r="D125" s="132" t="s">
        <v>167</v>
      </c>
      <c r="E125" s="133" t="s">
        <v>3411</v>
      </c>
      <c r="F125" s="134" t="s">
        <v>3412</v>
      </c>
      <c r="G125" s="135" t="s">
        <v>203</v>
      </c>
      <c r="H125" s="136">
        <v>1</v>
      </c>
      <c r="I125" s="137"/>
      <c r="J125" s="138">
        <f t="shared" si="0"/>
        <v>0</v>
      </c>
      <c r="K125" s="134" t="s">
        <v>1</v>
      </c>
      <c r="L125" s="17"/>
      <c r="M125" s="139" t="s">
        <v>1</v>
      </c>
      <c r="N125" s="140" t="s">
        <v>43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3403</v>
      </c>
      <c r="AT125" s="143" t="s">
        <v>167</v>
      </c>
      <c r="AU125" s="143" t="s">
        <v>88</v>
      </c>
      <c r="AY125" s="2" t="s">
        <v>165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2" t="s">
        <v>86</v>
      </c>
      <c r="BK125" s="144">
        <f t="shared" si="9"/>
        <v>0</v>
      </c>
      <c r="BL125" s="2" t="s">
        <v>3403</v>
      </c>
      <c r="BM125" s="143" t="s">
        <v>3413</v>
      </c>
    </row>
    <row r="126" spans="2:65" s="16" customFormat="1" ht="16.5" customHeight="1">
      <c r="B126" s="17"/>
      <c r="C126" s="132" t="s">
        <v>200</v>
      </c>
      <c r="D126" s="132" t="s">
        <v>167</v>
      </c>
      <c r="E126" s="133" t="s">
        <v>3414</v>
      </c>
      <c r="F126" s="134" t="s">
        <v>3320</v>
      </c>
      <c r="G126" s="135" t="s">
        <v>203</v>
      </c>
      <c r="H126" s="136">
        <v>1</v>
      </c>
      <c r="I126" s="137"/>
      <c r="J126" s="138">
        <f t="shared" si="0"/>
        <v>0</v>
      </c>
      <c r="K126" s="134" t="s">
        <v>1</v>
      </c>
      <c r="L126" s="17"/>
      <c r="M126" s="139" t="s">
        <v>1</v>
      </c>
      <c r="N126" s="140" t="s">
        <v>43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3403</v>
      </c>
      <c r="AT126" s="143" t="s">
        <v>167</v>
      </c>
      <c r="AU126" s="143" t="s">
        <v>88</v>
      </c>
      <c r="AY126" s="2" t="s">
        <v>165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2" t="s">
        <v>86</v>
      </c>
      <c r="BK126" s="144">
        <f t="shared" si="9"/>
        <v>0</v>
      </c>
      <c r="BL126" s="2" t="s">
        <v>3403</v>
      </c>
      <c r="BM126" s="143" t="s">
        <v>3415</v>
      </c>
    </row>
    <row r="127" spans="2:65" s="16" customFormat="1" ht="24.2" customHeight="1">
      <c r="B127" s="17"/>
      <c r="C127" s="132" t="s">
        <v>208</v>
      </c>
      <c r="D127" s="132" t="s">
        <v>167</v>
      </c>
      <c r="E127" s="133" t="s">
        <v>3416</v>
      </c>
      <c r="F127" s="134" t="s">
        <v>3417</v>
      </c>
      <c r="G127" s="135" t="s">
        <v>203</v>
      </c>
      <c r="H127" s="136">
        <v>1</v>
      </c>
      <c r="I127" s="137"/>
      <c r="J127" s="138">
        <f t="shared" si="0"/>
        <v>0</v>
      </c>
      <c r="K127" s="134" t="s">
        <v>1</v>
      </c>
      <c r="L127" s="17"/>
      <c r="M127" s="139" t="s">
        <v>1</v>
      </c>
      <c r="N127" s="140" t="s">
        <v>43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3403</v>
      </c>
      <c r="AT127" s="143" t="s">
        <v>167</v>
      </c>
      <c r="AU127" s="143" t="s">
        <v>88</v>
      </c>
      <c r="AY127" s="2" t="s">
        <v>165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2" t="s">
        <v>86</v>
      </c>
      <c r="BK127" s="144">
        <f t="shared" si="9"/>
        <v>0</v>
      </c>
      <c r="BL127" s="2" t="s">
        <v>3403</v>
      </c>
      <c r="BM127" s="143" t="s">
        <v>3418</v>
      </c>
    </row>
    <row r="128" spans="2:65" s="16" customFormat="1" ht="21.75" customHeight="1">
      <c r="B128" s="17"/>
      <c r="C128" s="132" t="s">
        <v>214</v>
      </c>
      <c r="D128" s="132" t="s">
        <v>167</v>
      </c>
      <c r="E128" s="133" t="s">
        <v>3419</v>
      </c>
      <c r="F128" s="134" t="s">
        <v>3420</v>
      </c>
      <c r="G128" s="135" t="s">
        <v>203</v>
      </c>
      <c r="H128" s="136">
        <v>1</v>
      </c>
      <c r="I128" s="137"/>
      <c r="J128" s="138">
        <f t="shared" si="0"/>
        <v>0</v>
      </c>
      <c r="K128" s="134" t="s">
        <v>1</v>
      </c>
      <c r="L128" s="17"/>
      <c r="M128" s="139" t="s">
        <v>1</v>
      </c>
      <c r="N128" s="140" t="s">
        <v>43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3403</v>
      </c>
      <c r="AT128" s="143" t="s">
        <v>167</v>
      </c>
      <c r="AU128" s="143" t="s">
        <v>88</v>
      </c>
      <c r="AY128" s="2" t="s">
        <v>165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2" t="s">
        <v>86</v>
      </c>
      <c r="BK128" s="144">
        <f t="shared" si="9"/>
        <v>0</v>
      </c>
      <c r="BL128" s="2" t="s">
        <v>3403</v>
      </c>
      <c r="BM128" s="143" t="s">
        <v>3421</v>
      </c>
    </row>
    <row r="129" spans="2:65" s="16" customFormat="1" ht="21.75" customHeight="1">
      <c r="B129" s="17"/>
      <c r="C129" s="132" t="s">
        <v>220</v>
      </c>
      <c r="D129" s="132" t="s">
        <v>167</v>
      </c>
      <c r="E129" s="133" t="s">
        <v>3422</v>
      </c>
      <c r="F129" s="134" t="s">
        <v>3423</v>
      </c>
      <c r="G129" s="135" t="s">
        <v>203</v>
      </c>
      <c r="H129" s="136">
        <v>1</v>
      </c>
      <c r="I129" s="137"/>
      <c r="J129" s="138">
        <f t="shared" si="0"/>
        <v>0</v>
      </c>
      <c r="K129" s="134" t="s">
        <v>1</v>
      </c>
      <c r="L129" s="17"/>
      <c r="M129" s="139" t="s">
        <v>1</v>
      </c>
      <c r="N129" s="140" t="s">
        <v>43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3403</v>
      </c>
      <c r="AT129" s="143" t="s">
        <v>167</v>
      </c>
      <c r="AU129" s="143" t="s">
        <v>88</v>
      </c>
      <c r="AY129" s="2" t="s">
        <v>165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2" t="s">
        <v>86</v>
      </c>
      <c r="BK129" s="144">
        <f t="shared" si="9"/>
        <v>0</v>
      </c>
      <c r="BL129" s="2" t="s">
        <v>3403</v>
      </c>
      <c r="BM129" s="143" t="s">
        <v>3424</v>
      </c>
    </row>
    <row r="130" spans="2:65" s="119" customFormat="1" ht="22.9" customHeight="1">
      <c r="B130" s="120"/>
      <c r="D130" s="121" t="s">
        <v>77</v>
      </c>
      <c r="E130" s="130" t="s">
        <v>3425</v>
      </c>
      <c r="F130" s="130" t="s">
        <v>3276</v>
      </c>
      <c r="I130" s="123"/>
      <c r="J130" s="131">
        <f>BK130</f>
        <v>0</v>
      </c>
      <c r="L130" s="120"/>
      <c r="M130" s="125"/>
      <c r="P130" s="126">
        <f>SUM(P131:P135)</f>
        <v>0</v>
      </c>
      <c r="R130" s="126">
        <f>SUM(R131:R135)</f>
        <v>0</v>
      </c>
      <c r="T130" s="127">
        <f>SUM(T131:T135)</f>
        <v>0</v>
      </c>
      <c r="AR130" s="121" t="s">
        <v>172</v>
      </c>
      <c r="AT130" s="128" t="s">
        <v>77</v>
      </c>
      <c r="AU130" s="128" t="s">
        <v>86</v>
      </c>
      <c r="AY130" s="121" t="s">
        <v>165</v>
      </c>
      <c r="BK130" s="129">
        <f>SUM(BK131:BK135)</f>
        <v>0</v>
      </c>
    </row>
    <row r="131" spans="2:65" s="16" customFormat="1" ht="37.9" customHeight="1">
      <c r="B131" s="17"/>
      <c r="C131" s="132" t="s">
        <v>226</v>
      </c>
      <c r="D131" s="132" t="s">
        <v>167</v>
      </c>
      <c r="E131" s="133" t="s">
        <v>3426</v>
      </c>
      <c r="F131" s="134" t="s">
        <v>3427</v>
      </c>
      <c r="G131" s="135" t="s">
        <v>203</v>
      </c>
      <c r="H131" s="136">
        <v>1</v>
      </c>
      <c r="I131" s="137"/>
      <c r="J131" s="138">
        <f>ROUND(I131*H131,2)</f>
        <v>0</v>
      </c>
      <c r="K131" s="134" t="s">
        <v>1</v>
      </c>
      <c r="L131" s="17"/>
      <c r="M131" s="139" t="s">
        <v>1</v>
      </c>
      <c r="N131" s="140" t="s">
        <v>43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3428</v>
      </c>
      <c r="AT131" s="143" t="s">
        <v>167</v>
      </c>
      <c r="AU131" s="143" t="s">
        <v>88</v>
      </c>
      <c r="AY131" s="2" t="s">
        <v>165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2" t="s">
        <v>86</v>
      </c>
      <c r="BK131" s="144">
        <f>ROUND(I131*H131,2)</f>
        <v>0</v>
      </c>
      <c r="BL131" s="2" t="s">
        <v>3428</v>
      </c>
      <c r="BM131" s="143" t="s">
        <v>3429</v>
      </c>
    </row>
    <row r="132" spans="2:65" s="16" customFormat="1" ht="37.9" customHeight="1">
      <c r="B132" s="17"/>
      <c r="C132" s="132" t="s">
        <v>232</v>
      </c>
      <c r="D132" s="132" t="s">
        <v>167</v>
      </c>
      <c r="E132" s="133" t="s">
        <v>3430</v>
      </c>
      <c r="F132" s="134" t="s">
        <v>3431</v>
      </c>
      <c r="G132" s="135" t="s">
        <v>3432</v>
      </c>
      <c r="H132" s="136">
        <v>1</v>
      </c>
      <c r="I132" s="137"/>
      <c r="J132" s="138">
        <f>ROUND(I132*H132,2)</f>
        <v>0</v>
      </c>
      <c r="K132" s="134" t="s">
        <v>1</v>
      </c>
      <c r="L132" s="17"/>
      <c r="M132" s="139" t="s">
        <v>1</v>
      </c>
      <c r="N132" s="140" t="s">
        <v>43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3428</v>
      </c>
      <c r="AT132" s="143" t="s">
        <v>167</v>
      </c>
      <c r="AU132" s="143" t="s">
        <v>88</v>
      </c>
      <c r="AY132" s="2" t="s">
        <v>165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2" t="s">
        <v>86</v>
      </c>
      <c r="BK132" s="144">
        <f>ROUND(I132*H132,2)</f>
        <v>0</v>
      </c>
      <c r="BL132" s="2" t="s">
        <v>3428</v>
      </c>
      <c r="BM132" s="143" t="s">
        <v>3433</v>
      </c>
    </row>
    <row r="133" spans="2:65" s="16" customFormat="1" ht="24.2" customHeight="1">
      <c r="B133" s="17"/>
      <c r="C133" s="132" t="s">
        <v>238</v>
      </c>
      <c r="D133" s="132" t="s">
        <v>167</v>
      </c>
      <c r="E133" s="133" t="s">
        <v>3434</v>
      </c>
      <c r="F133" s="134" t="s">
        <v>3435</v>
      </c>
      <c r="G133" s="135" t="s">
        <v>203</v>
      </c>
      <c r="H133" s="136">
        <v>1</v>
      </c>
      <c r="I133" s="137"/>
      <c r="J133" s="138">
        <f>ROUND(I133*H133,2)</f>
        <v>0</v>
      </c>
      <c r="K133" s="134" t="s">
        <v>1</v>
      </c>
      <c r="L133" s="17"/>
      <c r="M133" s="139" t="s">
        <v>1</v>
      </c>
      <c r="N133" s="140" t="s">
        <v>43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3428</v>
      </c>
      <c r="AT133" s="143" t="s">
        <v>167</v>
      </c>
      <c r="AU133" s="143" t="s">
        <v>88</v>
      </c>
      <c r="AY133" s="2" t="s">
        <v>165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2" t="s">
        <v>86</v>
      </c>
      <c r="BK133" s="144">
        <f>ROUND(I133*H133,2)</f>
        <v>0</v>
      </c>
      <c r="BL133" s="2" t="s">
        <v>3428</v>
      </c>
      <c r="BM133" s="143" t="s">
        <v>3436</v>
      </c>
    </row>
    <row r="134" spans="2:65" s="16" customFormat="1" ht="16.5" customHeight="1">
      <c r="B134" s="17"/>
      <c r="C134" s="132" t="s">
        <v>245</v>
      </c>
      <c r="D134" s="132" t="s">
        <v>167</v>
      </c>
      <c r="E134" s="133" t="s">
        <v>3437</v>
      </c>
      <c r="F134" s="134" t="s">
        <v>3438</v>
      </c>
      <c r="G134" s="135" t="s">
        <v>203</v>
      </c>
      <c r="H134" s="136">
        <v>1</v>
      </c>
      <c r="I134" s="137"/>
      <c r="J134" s="138">
        <f>ROUND(I134*H134,2)</f>
        <v>0</v>
      </c>
      <c r="K134" s="134" t="s">
        <v>1</v>
      </c>
      <c r="L134" s="17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3428</v>
      </c>
      <c r="AT134" s="143" t="s">
        <v>167</v>
      </c>
      <c r="AU134" s="143" t="s">
        <v>88</v>
      </c>
      <c r="AY134" s="2" t="s">
        <v>165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2" t="s">
        <v>86</v>
      </c>
      <c r="BK134" s="144">
        <f>ROUND(I134*H134,2)</f>
        <v>0</v>
      </c>
      <c r="BL134" s="2" t="s">
        <v>3428</v>
      </c>
      <c r="BM134" s="143" t="s">
        <v>3439</v>
      </c>
    </row>
    <row r="135" spans="2:65" s="16" customFormat="1" ht="66.75" customHeight="1">
      <c r="B135" s="17"/>
      <c r="C135" s="132" t="s">
        <v>253</v>
      </c>
      <c r="D135" s="132" t="s">
        <v>167</v>
      </c>
      <c r="E135" s="133" t="s">
        <v>3440</v>
      </c>
      <c r="F135" s="134" t="s">
        <v>3441</v>
      </c>
      <c r="G135" s="135" t="s">
        <v>203</v>
      </c>
      <c r="H135" s="136">
        <v>1</v>
      </c>
      <c r="I135" s="137"/>
      <c r="J135" s="138">
        <f>ROUND(I135*H135,2)</f>
        <v>0</v>
      </c>
      <c r="K135" s="134" t="s">
        <v>1</v>
      </c>
      <c r="L135" s="17"/>
      <c r="M135" s="193" t="s">
        <v>1</v>
      </c>
      <c r="N135" s="194" t="s">
        <v>43</v>
      </c>
      <c r="O135" s="190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43" t="s">
        <v>3428</v>
      </c>
      <c r="AT135" s="143" t="s">
        <v>167</v>
      </c>
      <c r="AU135" s="143" t="s">
        <v>88</v>
      </c>
      <c r="AY135" s="2" t="s">
        <v>165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2" t="s">
        <v>86</v>
      </c>
      <c r="BK135" s="144">
        <f>ROUND(I135*H135,2)</f>
        <v>0</v>
      </c>
      <c r="BL135" s="2" t="s">
        <v>3428</v>
      </c>
      <c r="BM135" s="143" t="s">
        <v>3442</v>
      </c>
    </row>
    <row r="136" spans="2:65" s="16" customFormat="1" ht="6.95" customHeight="1"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17"/>
    </row>
  </sheetData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7"/>
  <sheetViews>
    <sheetView workbookViewId="0">
      <selection activeCell="D13" sqref="D13"/>
    </sheetView>
  </sheetViews>
  <sheetFormatPr defaultRowHeight="15"/>
  <cols>
    <col min="1" max="1" width="7.140625" customWidth="1"/>
    <col min="2" max="2" width="1.42578125" customWidth="1"/>
    <col min="3" max="3" width="21.42578125" customWidth="1"/>
    <col min="4" max="4" width="65" customWidth="1"/>
    <col min="5" max="5" width="11.42578125" customWidth="1"/>
    <col min="6" max="6" width="17.140625" customWidth="1"/>
    <col min="7" max="7" width="1.42578125" customWidth="1"/>
    <col min="8" max="8" width="7.140625" customWidth="1"/>
  </cols>
  <sheetData>
    <row r="1" spans="2:8" ht="11.25" customHeight="1"/>
    <row r="2" spans="2:8" ht="36.950000000000003" customHeight="1"/>
    <row r="3" spans="2:8" ht="6.95" customHeight="1">
      <c r="B3" s="3"/>
      <c r="C3" s="4"/>
      <c r="D3" s="4"/>
      <c r="E3" s="4"/>
      <c r="F3" s="4"/>
      <c r="G3" s="4"/>
      <c r="H3" s="5"/>
    </row>
    <row r="4" spans="2:8" ht="24.95" customHeight="1">
      <c r="B4" s="5"/>
      <c r="C4" s="6" t="s">
        <v>3443</v>
      </c>
      <c r="H4" s="5"/>
    </row>
    <row r="5" spans="2:8" ht="12" customHeight="1">
      <c r="B5" s="5"/>
      <c r="C5" s="9" t="s">
        <v>13</v>
      </c>
      <c r="D5" s="232" t="s">
        <v>14</v>
      </c>
      <c r="E5" s="224"/>
      <c r="F5" s="224"/>
      <c r="H5" s="5"/>
    </row>
    <row r="6" spans="2:8" ht="36.950000000000003" customHeight="1">
      <c r="B6" s="5"/>
      <c r="C6" s="10" t="s">
        <v>16</v>
      </c>
      <c r="D6" s="229" t="s">
        <v>17</v>
      </c>
      <c r="E6" s="224"/>
      <c r="F6" s="224"/>
      <c r="H6" s="5"/>
    </row>
    <row r="7" spans="2:8" ht="16.5" customHeight="1">
      <c r="B7" s="5"/>
      <c r="C7" s="11" t="s">
        <v>22</v>
      </c>
      <c r="D7" s="81" t="s">
        <v>23</v>
      </c>
      <c r="H7" s="5"/>
    </row>
    <row r="8" spans="2:8" s="16" customFormat="1" ht="10.9" customHeight="1">
      <c r="B8" s="17"/>
      <c r="H8" s="17"/>
    </row>
    <row r="9" spans="2:8" s="110" customFormat="1" ht="29.25" customHeight="1">
      <c r="B9" s="111"/>
      <c r="C9" s="112" t="s">
        <v>59</v>
      </c>
      <c r="D9" s="113" t="s">
        <v>60</v>
      </c>
      <c r="E9" s="113" t="s">
        <v>152</v>
      </c>
      <c r="F9" s="114" t="s">
        <v>3444</v>
      </c>
      <c r="H9" s="111"/>
    </row>
    <row r="10" spans="2:8" s="16" customFormat="1" ht="26.45" customHeight="1">
      <c r="B10" s="17"/>
      <c r="C10" s="197" t="s">
        <v>3445</v>
      </c>
      <c r="D10" s="197" t="s">
        <v>84</v>
      </c>
      <c r="H10" s="17"/>
    </row>
    <row r="11" spans="2:8" s="16" customFormat="1" ht="16.899999999999999" customHeight="1">
      <c r="B11" s="17"/>
      <c r="C11" s="198" t="s">
        <v>3446</v>
      </c>
      <c r="D11" s="199" t="s">
        <v>3447</v>
      </c>
      <c r="E11" s="200" t="s">
        <v>1</v>
      </c>
      <c r="F11" s="201">
        <v>17</v>
      </c>
      <c r="H11" s="17"/>
    </row>
    <row r="12" spans="2:8" s="16" customFormat="1" ht="16.899999999999999" customHeight="1">
      <c r="B12" s="17"/>
      <c r="C12" s="198" t="s">
        <v>3448</v>
      </c>
      <c r="D12" s="199" t="s">
        <v>1</v>
      </c>
      <c r="E12" s="200" t="s">
        <v>1</v>
      </c>
      <c r="F12" s="201">
        <v>7.9200000000000008</v>
      </c>
      <c r="H12" s="17"/>
    </row>
    <row r="13" spans="2:8" s="16" customFormat="1" ht="16.899999999999999" customHeight="1">
      <c r="B13" s="17"/>
      <c r="C13" s="198" t="s">
        <v>3449</v>
      </c>
      <c r="D13" s="199" t="s">
        <v>1</v>
      </c>
      <c r="E13" s="200" t="s">
        <v>1</v>
      </c>
      <c r="F13" s="201">
        <v>3.5200000000000005</v>
      </c>
      <c r="H13" s="17"/>
    </row>
    <row r="14" spans="2:8" s="16" customFormat="1" ht="16.899999999999999" customHeight="1">
      <c r="B14" s="17"/>
      <c r="C14" s="198" t="s">
        <v>3450</v>
      </c>
      <c r="D14" s="199" t="s">
        <v>1</v>
      </c>
      <c r="E14" s="200" t="s">
        <v>1</v>
      </c>
      <c r="F14" s="201">
        <v>3.9000000000000004</v>
      </c>
      <c r="H14" s="17"/>
    </row>
    <row r="15" spans="2:8" s="16" customFormat="1" ht="26.45" customHeight="1">
      <c r="B15" s="17"/>
      <c r="C15" s="197" t="s">
        <v>3451</v>
      </c>
      <c r="D15" s="197" t="s">
        <v>93</v>
      </c>
      <c r="H15" s="17"/>
    </row>
    <row r="16" spans="2:8" s="16" customFormat="1" ht="16.899999999999999" customHeight="1">
      <c r="B16" s="17"/>
      <c r="C16" s="198" t="s">
        <v>307</v>
      </c>
      <c r="D16" s="199" t="s">
        <v>1</v>
      </c>
      <c r="E16" s="200" t="s">
        <v>1</v>
      </c>
      <c r="F16" s="201">
        <v>1288.742</v>
      </c>
      <c r="H16" s="17"/>
    </row>
    <row r="17" spans="2:8" s="16" customFormat="1" ht="30">
      <c r="B17" s="17"/>
      <c r="C17" s="202" t="s">
        <v>1</v>
      </c>
      <c r="D17" s="202" t="s">
        <v>365</v>
      </c>
      <c r="E17" s="2" t="s">
        <v>1</v>
      </c>
      <c r="F17" s="203">
        <v>0</v>
      </c>
      <c r="H17" s="17"/>
    </row>
    <row r="18" spans="2:8" s="16" customFormat="1" ht="16.899999999999999" customHeight="1">
      <c r="B18" s="17"/>
      <c r="C18" s="202" t="s">
        <v>307</v>
      </c>
      <c r="D18" s="202" t="s">
        <v>366</v>
      </c>
      <c r="E18" s="2" t="s">
        <v>1</v>
      </c>
      <c r="F18" s="203">
        <v>1288.742</v>
      </c>
      <c r="H18" s="17"/>
    </row>
    <row r="19" spans="2:8" s="16" customFormat="1" ht="16.899999999999999" customHeight="1">
      <c r="B19" s="17"/>
      <c r="C19" s="204" t="s">
        <v>3452</v>
      </c>
      <c r="H19" s="17"/>
    </row>
    <row r="20" spans="2:8" s="16" customFormat="1" ht="16.899999999999999" customHeight="1">
      <c r="B20" s="17"/>
      <c r="C20" s="202" t="s">
        <v>361</v>
      </c>
      <c r="D20" s="202" t="s">
        <v>362</v>
      </c>
      <c r="E20" s="2" t="s">
        <v>170</v>
      </c>
      <c r="F20" s="203">
        <v>386.62299999999999</v>
      </c>
      <c r="H20" s="17"/>
    </row>
    <row r="21" spans="2:8" s="16" customFormat="1" ht="16.899999999999999" customHeight="1">
      <c r="B21" s="17"/>
      <c r="C21" s="202" t="s">
        <v>368</v>
      </c>
      <c r="D21" s="202" t="s">
        <v>369</v>
      </c>
      <c r="E21" s="2" t="s">
        <v>170</v>
      </c>
      <c r="F21" s="203">
        <v>515.49699999999996</v>
      </c>
      <c r="H21" s="17"/>
    </row>
    <row r="22" spans="2:8" s="16" customFormat="1" ht="16.899999999999999" customHeight="1">
      <c r="B22" s="17"/>
      <c r="C22" s="202" t="s">
        <v>374</v>
      </c>
      <c r="D22" s="202" t="s">
        <v>375</v>
      </c>
      <c r="E22" s="2" t="s">
        <v>170</v>
      </c>
      <c r="F22" s="203">
        <v>386.62299999999999</v>
      </c>
      <c r="H22" s="17"/>
    </row>
    <row r="23" spans="2:8" s="16" customFormat="1" ht="30">
      <c r="B23" s="17"/>
      <c r="C23" s="202" t="s">
        <v>456</v>
      </c>
      <c r="D23" s="202" t="s">
        <v>457</v>
      </c>
      <c r="E23" s="2" t="s">
        <v>170</v>
      </c>
      <c r="F23" s="203">
        <v>1527.7660000000001</v>
      </c>
      <c r="H23" s="17"/>
    </row>
    <row r="24" spans="2:8" s="16" customFormat="1" ht="30">
      <c r="B24" s="17"/>
      <c r="C24" s="202" t="s">
        <v>464</v>
      </c>
      <c r="D24" s="202" t="s">
        <v>465</v>
      </c>
      <c r="E24" s="2" t="s">
        <v>170</v>
      </c>
      <c r="F24" s="203">
        <v>1141.6559999999999</v>
      </c>
      <c r="H24" s="17"/>
    </row>
    <row r="25" spans="2:8" s="16" customFormat="1" ht="16.899999999999999" customHeight="1">
      <c r="B25" s="17"/>
      <c r="C25" s="202" t="s">
        <v>471</v>
      </c>
      <c r="D25" s="202" t="s">
        <v>472</v>
      </c>
      <c r="E25" s="2" t="s">
        <v>170</v>
      </c>
      <c r="F25" s="203">
        <v>400.41300000000001</v>
      </c>
      <c r="H25" s="17"/>
    </row>
    <row r="26" spans="2:8" s="16" customFormat="1" ht="16.899999999999999" customHeight="1">
      <c r="B26" s="17"/>
      <c r="C26" s="202" t="s">
        <v>477</v>
      </c>
      <c r="D26" s="202" t="s">
        <v>478</v>
      </c>
      <c r="E26" s="2" t="s">
        <v>170</v>
      </c>
      <c r="F26" s="203">
        <v>934.298</v>
      </c>
      <c r="H26" s="17"/>
    </row>
    <row r="27" spans="2:8" s="16" customFormat="1" ht="16.899999999999999" customHeight="1">
      <c r="B27" s="17"/>
      <c r="C27" s="202" t="s">
        <v>497</v>
      </c>
      <c r="D27" s="202" t="s">
        <v>498</v>
      </c>
      <c r="E27" s="2" t="s">
        <v>170</v>
      </c>
      <c r="F27" s="203">
        <v>193.05500000000001</v>
      </c>
      <c r="H27" s="17"/>
    </row>
    <row r="28" spans="2:8" s="16" customFormat="1" ht="16.899999999999999" customHeight="1">
      <c r="B28" s="17"/>
      <c r="C28" s="198" t="s">
        <v>3453</v>
      </c>
      <c r="D28" s="199" t="s">
        <v>1</v>
      </c>
      <c r="E28" s="200" t="s">
        <v>1</v>
      </c>
      <c r="F28" s="201">
        <v>12.426</v>
      </c>
      <c r="H28" s="17"/>
    </row>
    <row r="29" spans="2:8" s="16" customFormat="1" ht="16.899999999999999" customHeight="1">
      <c r="B29" s="17"/>
      <c r="C29" s="202" t="s">
        <v>1</v>
      </c>
      <c r="D29" s="202" t="s">
        <v>3454</v>
      </c>
      <c r="E29" s="2" t="s">
        <v>1</v>
      </c>
      <c r="F29" s="203">
        <v>0</v>
      </c>
      <c r="H29" s="17"/>
    </row>
    <row r="30" spans="2:8" s="16" customFormat="1" ht="16.899999999999999" customHeight="1">
      <c r="B30" s="17"/>
      <c r="C30" s="202" t="s">
        <v>1</v>
      </c>
      <c r="D30" s="202" t="s">
        <v>3455</v>
      </c>
      <c r="E30" s="2" t="s">
        <v>1</v>
      </c>
      <c r="F30" s="203">
        <v>1.7390000000000001</v>
      </c>
      <c r="H30" s="17"/>
    </row>
    <row r="31" spans="2:8" s="16" customFormat="1" ht="16.899999999999999" customHeight="1">
      <c r="B31" s="17"/>
      <c r="C31" s="202" t="s">
        <v>1</v>
      </c>
      <c r="D31" s="202" t="s">
        <v>3456</v>
      </c>
      <c r="E31" s="2" t="s">
        <v>1</v>
      </c>
      <c r="F31" s="203">
        <v>5.6680000000000001</v>
      </c>
      <c r="H31" s="17"/>
    </row>
    <row r="32" spans="2:8" s="16" customFormat="1" ht="16.899999999999999" customHeight="1">
      <c r="B32" s="17"/>
      <c r="C32" s="202" t="s">
        <v>1</v>
      </c>
      <c r="D32" s="202" t="s">
        <v>3457</v>
      </c>
      <c r="E32" s="2" t="s">
        <v>1</v>
      </c>
      <c r="F32" s="203">
        <v>0.36599999999999999</v>
      </c>
      <c r="H32" s="17"/>
    </row>
    <row r="33" spans="2:8" s="16" customFormat="1" ht="16.899999999999999" customHeight="1">
      <c r="B33" s="17"/>
      <c r="C33" s="202" t="s">
        <v>1</v>
      </c>
      <c r="D33" s="202" t="s">
        <v>3458</v>
      </c>
      <c r="E33" s="2" t="s">
        <v>1</v>
      </c>
      <c r="F33" s="203">
        <v>0.90400000000000003</v>
      </c>
      <c r="H33" s="17"/>
    </row>
    <row r="34" spans="2:8" s="16" customFormat="1" ht="16.899999999999999" customHeight="1">
      <c r="B34" s="17"/>
      <c r="C34" s="202" t="s">
        <v>1</v>
      </c>
      <c r="D34" s="202" t="s">
        <v>3459</v>
      </c>
      <c r="E34" s="2" t="s">
        <v>1</v>
      </c>
      <c r="F34" s="203">
        <v>0.70799999999999996</v>
      </c>
      <c r="H34" s="17"/>
    </row>
    <row r="35" spans="2:8" s="16" customFormat="1" ht="16.899999999999999" customHeight="1">
      <c r="B35" s="17"/>
      <c r="C35" s="202" t="s">
        <v>1</v>
      </c>
      <c r="D35" s="202" t="s">
        <v>3460</v>
      </c>
      <c r="E35" s="2" t="s">
        <v>1</v>
      </c>
      <c r="F35" s="203">
        <v>0.95499999999999996</v>
      </c>
      <c r="H35" s="17"/>
    </row>
    <row r="36" spans="2:8" s="16" customFormat="1" ht="16.899999999999999" customHeight="1">
      <c r="B36" s="17"/>
      <c r="C36" s="202" t="s">
        <v>1</v>
      </c>
      <c r="D36" s="202" t="s">
        <v>3461</v>
      </c>
      <c r="E36" s="2" t="s">
        <v>1</v>
      </c>
      <c r="F36" s="203">
        <v>0.59099999999999997</v>
      </c>
      <c r="H36" s="17"/>
    </row>
    <row r="37" spans="2:8" s="16" customFormat="1" ht="16.899999999999999" customHeight="1">
      <c r="B37" s="17"/>
      <c r="C37" s="202" t="s">
        <v>1</v>
      </c>
      <c r="D37" s="202" t="s">
        <v>3462</v>
      </c>
      <c r="E37" s="2" t="s">
        <v>1</v>
      </c>
      <c r="F37" s="203">
        <v>0.54300000000000004</v>
      </c>
      <c r="H37" s="17"/>
    </row>
    <row r="38" spans="2:8" s="16" customFormat="1" ht="16.899999999999999" customHeight="1">
      <c r="B38" s="17"/>
      <c r="C38" s="202" t="s">
        <v>1</v>
      </c>
      <c r="D38" s="202" t="s">
        <v>3463</v>
      </c>
      <c r="E38" s="2" t="s">
        <v>1</v>
      </c>
      <c r="F38" s="203">
        <v>0.17299999999999999</v>
      </c>
      <c r="H38" s="17"/>
    </row>
    <row r="39" spans="2:8" s="16" customFormat="1" ht="16.899999999999999" customHeight="1">
      <c r="B39" s="17"/>
      <c r="C39" s="202" t="s">
        <v>1</v>
      </c>
      <c r="D39" s="202" t="s">
        <v>3464</v>
      </c>
      <c r="E39" s="2" t="s">
        <v>1</v>
      </c>
      <c r="F39" s="203">
        <v>0.188</v>
      </c>
      <c r="H39" s="17"/>
    </row>
    <row r="40" spans="2:8" s="16" customFormat="1" ht="16.899999999999999" customHeight="1">
      <c r="B40" s="17"/>
      <c r="C40" s="202" t="s">
        <v>1</v>
      </c>
      <c r="D40" s="202" t="s">
        <v>3465</v>
      </c>
      <c r="E40" s="2" t="s">
        <v>1</v>
      </c>
      <c r="F40" s="203">
        <v>0.59099999999999997</v>
      </c>
      <c r="H40" s="17"/>
    </row>
    <row r="41" spans="2:8" s="16" customFormat="1" ht="16.899999999999999" customHeight="1">
      <c r="B41" s="17"/>
      <c r="C41" s="202" t="s">
        <v>3453</v>
      </c>
      <c r="D41" s="202" t="s">
        <v>191</v>
      </c>
      <c r="E41" s="2" t="s">
        <v>1</v>
      </c>
      <c r="F41" s="203">
        <v>12.426</v>
      </c>
      <c r="H41" s="17"/>
    </row>
    <row r="42" spans="2:8" s="16" customFormat="1" ht="16.899999999999999" customHeight="1">
      <c r="B42" s="17"/>
      <c r="C42" s="198" t="s">
        <v>318</v>
      </c>
      <c r="D42" s="199" t="s">
        <v>1</v>
      </c>
      <c r="E42" s="200" t="s">
        <v>1</v>
      </c>
      <c r="F42" s="201">
        <v>294.89999999999998</v>
      </c>
      <c r="H42" s="17"/>
    </row>
    <row r="43" spans="2:8" s="16" customFormat="1" ht="16.899999999999999" customHeight="1">
      <c r="B43" s="17"/>
      <c r="C43" s="202" t="s">
        <v>1</v>
      </c>
      <c r="D43" s="202" t="s">
        <v>924</v>
      </c>
      <c r="E43" s="2" t="s">
        <v>1</v>
      </c>
      <c r="F43" s="203">
        <v>0</v>
      </c>
      <c r="H43" s="17"/>
    </row>
    <row r="44" spans="2:8" s="16" customFormat="1" ht="16.899999999999999" customHeight="1">
      <c r="B44" s="17"/>
      <c r="C44" s="202" t="s">
        <v>1</v>
      </c>
      <c r="D44" s="202" t="s">
        <v>925</v>
      </c>
      <c r="E44" s="2" t="s">
        <v>1</v>
      </c>
      <c r="F44" s="203">
        <v>184.5</v>
      </c>
      <c r="H44" s="17"/>
    </row>
    <row r="45" spans="2:8" s="16" customFormat="1" ht="16.899999999999999" customHeight="1">
      <c r="B45" s="17"/>
      <c r="C45" s="202" t="s">
        <v>1</v>
      </c>
      <c r="D45" s="202" t="s">
        <v>926</v>
      </c>
      <c r="E45" s="2" t="s">
        <v>1</v>
      </c>
      <c r="F45" s="203">
        <v>110.4</v>
      </c>
      <c r="H45" s="17"/>
    </row>
    <row r="46" spans="2:8" s="16" customFormat="1" ht="16.899999999999999" customHeight="1">
      <c r="B46" s="17"/>
      <c r="C46" s="202" t="s">
        <v>318</v>
      </c>
      <c r="D46" s="202" t="s">
        <v>191</v>
      </c>
      <c r="E46" s="2" t="s">
        <v>1</v>
      </c>
      <c r="F46" s="203">
        <v>294.89999999999998</v>
      </c>
      <c r="H46" s="17"/>
    </row>
    <row r="47" spans="2:8" s="16" customFormat="1" ht="16.899999999999999" customHeight="1">
      <c r="B47" s="17"/>
      <c r="C47" s="204" t="s">
        <v>3452</v>
      </c>
      <c r="H47" s="17"/>
    </row>
    <row r="48" spans="2:8" s="16" customFormat="1" ht="30">
      <c r="B48" s="17"/>
      <c r="C48" s="202" t="s">
        <v>920</v>
      </c>
      <c r="D48" s="202" t="s">
        <v>921</v>
      </c>
      <c r="E48" s="2" t="s">
        <v>268</v>
      </c>
      <c r="F48" s="203">
        <v>294.89999999999998</v>
      </c>
      <c r="H48" s="17"/>
    </row>
    <row r="49" spans="2:8" s="16" customFormat="1" ht="30">
      <c r="B49" s="17"/>
      <c r="C49" s="202" t="s">
        <v>928</v>
      </c>
      <c r="D49" s="202" t="s">
        <v>929</v>
      </c>
      <c r="E49" s="2" t="s">
        <v>268</v>
      </c>
      <c r="F49" s="203">
        <v>294.89999999999998</v>
      </c>
      <c r="H49" s="17"/>
    </row>
    <row r="50" spans="2:8" s="16" customFormat="1" ht="16.899999999999999" customHeight="1">
      <c r="B50" s="17"/>
      <c r="C50" s="198" t="s">
        <v>1883</v>
      </c>
      <c r="D50" s="199" t="s">
        <v>1</v>
      </c>
      <c r="E50" s="200" t="s">
        <v>1</v>
      </c>
      <c r="F50" s="201">
        <v>31.074999999999999</v>
      </c>
      <c r="H50" s="17"/>
    </row>
    <row r="51" spans="2:8" s="16" customFormat="1" ht="16.899999999999999" customHeight="1">
      <c r="B51" s="17"/>
      <c r="C51" s="198" t="s">
        <v>1753</v>
      </c>
      <c r="D51" s="199" t="s">
        <v>1</v>
      </c>
      <c r="E51" s="200" t="s">
        <v>1</v>
      </c>
      <c r="F51" s="201">
        <v>134.55199999999999</v>
      </c>
      <c r="H51" s="17"/>
    </row>
    <row r="52" spans="2:8" s="16" customFormat="1" ht="16.899999999999999" customHeight="1">
      <c r="B52" s="17"/>
      <c r="C52" s="198" t="s">
        <v>316</v>
      </c>
      <c r="D52" s="199" t="s">
        <v>1</v>
      </c>
      <c r="E52" s="200" t="s">
        <v>1</v>
      </c>
      <c r="F52" s="201">
        <v>55.72</v>
      </c>
      <c r="H52" s="17"/>
    </row>
    <row r="53" spans="2:8" s="16" customFormat="1" ht="16.899999999999999" customHeight="1">
      <c r="B53" s="17"/>
      <c r="C53" s="202" t="s">
        <v>1</v>
      </c>
      <c r="D53" s="202" t="s">
        <v>404</v>
      </c>
      <c r="E53" s="2" t="s">
        <v>1</v>
      </c>
      <c r="F53" s="203">
        <v>0</v>
      </c>
      <c r="H53" s="17"/>
    </row>
    <row r="54" spans="2:8" s="16" customFormat="1" ht="16.899999999999999" customHeight="1">
      <c r="B54" s="17"/>
      <c r="C54" s="202" t="s">
        <v>1</v>
      </c>
      <c r="D54" s="202" t="s">
        <v>405</v>
      </c>
      <c r="E54" s="2" t="s">
        <v>1</v>
      </c>
      <c r="F54" s="203">
        <v>55.72</v>
      </c>
      <c r="H54" s="17"/>
    </row>
    <row r="55" spans="2:8" s="16" customFormat="1" ht="16.899999999999999" customHeight="1">
      <c r="B55" s="17"/>
      <c r="C55" s="202" t="s">
        <v>316</v>
      </c>
      <c r="D55" s="202" t="s">
        <v>191</v>
      </c>
      <c r="E55" s="2" t="s">
        <v>1</v>
      </c>
      <c r="F55" s="203">
        <v>55.72</v>
      </c>
      <c r="H55" s="17"/>
    </row>
    <row r="56" spans="2:8" s="16" customFormat="1" ht="16.899999999999999" customHeight="1">
      <c r="B56" s="17"/>
      <c r="C56" s="204" t="s">
        <v>3452</v>
      </c>
      <c r="H56" s="17"/>
    </row>
    <row r="57" spans="2:8" s="16" customFormat="1" ht="16.899999999999999" customHeight="1">
      <c r="B57" s="17"/>
      <c r="C57" s="202" t="s">
        <v>400</v>
      </c>
      <c r="D57" s="202" t="s">
        <v>401</v>
      </c>
      <c r="E57" s="2" t="s">
        <v>268</v>
      </c>
      <c r="F57" s="203">
        <v>55.72</v>
      </c>
      <c r="H57" s="17"/>
    </row>
    <row r="58" spans="2:8" s="16" customFormat="1" ht="16.899999999999999" customHeight="1">
      <c r="B58" s="17"/>
      <c r="C58" s="202" t="s">
        <v>406</v>
      </c>
      <c r="D58" s="202" t="s">
        <v>407</v>
      </c>
      <c r="E58" s="2" t="s">
        <v>268</v>
      </c>
      <c r="F58" s="203">
        <v>55.72</v>
      </c>
      <c r="H58" s="17"/>
    </row>
    <row r="59" spans="2:8" s="16" customFormat="1" ht="16.899999999999999" customHeight="1">
      <c r="B59" s="17"/>
      <c r="C59" s="198" t="s">
        <v>309</v>
      </c>
      <c r="D59" s="199" t="s">
        <v>310</v>
      </c>
      <c r="E59" s="200" t="s">
        <v>1</v>
      </c>
      <c r="F59" s="201">
        <v>45.969000000000001</v>
      </c>
      <c r="H59" s="17"/>
    </row>
    <row r="60" spans="2:8" s="16" customFormat="1" ht="30">
      <c r="B60" s="17"/>
      <c r="C60" s="202" t="s">
        <v>1</v>
      </c>
      <c r="D60" s="202" t="s">
        <v>387</v>
      </c>
      <c r="E60" s="2" t="s">
        <v>1</v>
      </c>
      <c r="F60" s="203">
        <v>0</v>
      </c>
      <c r="H60" s="17"/>
    </row>
    <row r="61" spans="2:8" s="16" customFormat="1" ht="16.899999999999999" customHeight="1">
      <c r="B61" s="17"/>
      <c r="C61" s="202" t="s">
        <v>1</v>
      </c>
      <c r="D61" s="202" t="s">
        <v>388</v>
      </c>
      <c r="E61" s="2" t="s">
        <v>1</v>
      </c>
      <c r="F61" s="203">
        <v>45.969000000000001</v>
      </c>
      <c r="H61" s="17"/>
    </row>
    <row r="62" spans="2:8" s="16" customFormat="1" ht="16.899999999999999" customHeight="1">
      <c r="B62" s="17"/>
      <c r="C62" s="202" t="s">
        <v>309</v>
      </c>
      <c r="D62" s="202" t="s">
        <v>191</v>
      </c>
      <c r="E62" s="2" t="s">
        <v>1</v>
      </c>
      <c r="F62" s="203">
        <v>45.969000000000001</v>
      </c>
      <c r="H62" s="17"/>
    </row>
    <row r="63" spans="2:8" s="16" customFormat="1" ht="16.899999999999999" customHeight="1">
      <c r="B63" s="17"/>
      <c r="C63" s="204" t="s">
        <v>3452</v>
      </c>
      <c r="H63" s="17"/>
    </row>
    <row r="64" spans="2:8" s="16" customFormat="1" ht="30">
      <c r="B64" s="17"/>
      <c r="C64" s="202" t="s">
        <v>383</v>
      </c>
      <c r="D64" s="202" t="s">
        <v>384</v>
      </c>
      <c r="E64" s="2" t="s">
        <v>170</v>
      </c>
      <c r="F64" s="203">
        <v>13.791</v>
      </c>
      <c r="H64" s="17"/>
    </row>
    <row r="65" spans="2:8" s="16" customFormat="1" ht="30">
      <c r="B65" s="17"/>
      <c r="C65" s="202" t="s">
        <v>390</v>
      </c>
      <c r="D65" s="202" t="s">
        <v>391</v>
      </c>
      <c r="E65" s="2" t="s">
        <v>170</v>
      </c>
      <c r="F65" s="203">
        <v>18.388000000000002</v>
      </c>
      <c r="H65" s="17"/>
    </row>
    <row r="66" spans="2:8" s="16" customFormat="1" ht="30">
      <c r="B66" s="17"/>
      <c r="C66" s="202" t="s">
        <v>396</v>
      </c>
      <c r="D66" s="202" t="s">
        <v>397</v>
      </c>
      <c r="E66" s="2" t="s">
        <v>170</v>
      </c>
      <c r="F66" s="203">
        <v>13.791</v>
      </c>
      <c r="H66" s="17"/>
    </row>
    <row r="67" spans="2:8" s="16" customFormat="1" ht="30">
      <c r="B67" s="17"/>
      <c r="C67" s="202" t="s">
        <v>456</v>
      </c>
      <c r="D67" s="202" t="s">
        <v>457</v>
      </c>
      <c r="E67" s="2" t="s">
        <v>170</v>
      </c>
      <c r="F67" s="203">
        <v>1527.7660000000001</v>
      </c>
      <c r="H67" s="17"/>
    </row>
    <row r="68" spans="2:8" s="16" customFormat="1" ht="30">
      <c r="B68" s="17"/>
      <c r="C68" s="202" t="s">
        <v>464</v>
      </c>
      <c r="D68" s="202" t="s">
        <v>465</v>
      </c>
      <c r="E68" s="2" t="s">
        <v>170</v>
      </c>
      <c r="F68" s="203">
        <v>1141.6559999999999</v>
      </c>
      <c r="H68" s="17"/>
    </row>
    <row r="69" spans="2:8" s="16" customFormat="1" ht="16.899999999999999" customHeight="1">
      <c r="B69" s="17"/>
      <c r="C69" s="202" t="s">
        <v>471</v>
      </c>
      <c r="D69" s="202" t="s">
        <v>472</v>
      </c>
      <c r="E69" s="2" t="s">
        <v>170</v>
      </c>
      <c r="F69" s="203">
        <v>400.41300000000001</v>
      </c>
      <c r="H69" s="17"/>
    </row>
    <row r="70" spans="2:8" s="16" customFormat="1" ht="16.899999999999999" customHeight="1">
      <c r="B70" s="17"/>
      <c r="C70" s="202" t="s">
        <v>477</v>
      </c>
      <c r="D70" s="202" t="s">
        <v>478</v>
      </c>
      <c r="E70" s="2" t="s">
        <v>170</v>
      </c>
      <c r="F70" s="203">
        <v>934.298</v>
      </c>
      <c r="H70" s="17"/>
    </row>
    <row r="71" spans="2:8" s="16" customFormat="1" ht="16.899999999999999" customHeight="1">
      <c r="B71" s="17"/>
      <c r="C71" s="202" t="s">
        <v>497</v>
      </c>
      <c r="D71" s="202" t="s">
        <v>498</v>
      </c>
      <c r="E71" s="2" t="s">
        <v>170</v>
      </c>
      <c r="F71" s="203">
        <v>193.05500000000001</v>
      </c>
      <c r="H71" s="17"/>
    </row>
    <row r="72" spans="2:8" s="16" customFormat="1" ht="16.899999999999999" customHeight="1">
      <c r="B72" s="17"/>
      <c r="C72" s="198" t="s">
        <v>3466</v>
      </c>
      <c r="D72" s="199" t="s">
        <v>1</v>
      </c>
      <c r="E72" s="200" t="s">
        <v>1</v>
      </c>
      <c r="F72" s="201">
        <v>38.393999999999998</v>
      </c>
      <c r="H72" s="17"/>
    </row>
    <row r="73" spans="2:8" s="16" customFormat="1" ht="16.899999999999999" customHeight="1">
      <c r="B73" s="17"/>
      <c r="C73" s="198" t="s">
        <v>314</v>
      </c>
      <c r="D73" s="199" t="s">
        <v>1</v>
      </c>
      <c r="E73" s="200" t="s">
        <v>1</v>
      </c>
      <c r="F73" s="201">
        <v>1141.6559999999999</v>
      </c>
      <c r="H73" s="17"/>
    </row>
    <row r="74" spans="2:8" s="16" customFormat="1" ht="16.899999999999999" customHeight="1">
      <c r="B74" s="17"/>
      <c r="C74" s="202" t="s">
        <v>1</v>
      </c>
      <c r="D74" s="202" t="s">
        <v>468</v>
      </c>
      <c r="E74" s="2" t="s">
        <v>1</v>
      </c>
      <c r="F74" s="203">
        <v>0</v>
      </c>
      <c r="H74" s="17"/>
    </row>
    <row r="75" spans="2:8" s="16" customFormat="1" ht="16.899999999999999" customHeight="1">
      <c r="B75" s="17"/>
      <c r="C75" s="202" t="s">
        <v>314</v>
      </c>
      <c r="D75" s="202" t="s">
        <v>469</v>
      </c>
      <c r="E75" s="2" t="s">
        <v>1</v>
      </c>
      <c r="F75" s="203">
        <v>1141.6559999999999</v>
      </c>
      <c r="H75" s="17"/>
    </row>
    <row r="76" spans="2:8" s="16" customFormat="1" ht="16.899999999999999" customHeight="1">
      <c r="B76" s="17"/>
      <c r="C76" s="204" t="s">
        <v>3452</v>
      </c>
      <c r="H76" s="17"/>
    </row>
    <row r="77" spans="2:8" s="16" customFormat="1" ht="30">
      <c r="B77" s="17"/>
      <c r="C77" s="202" t="s">
        <v>464</v>
      </c>
      <c r="D77" s="202" t="s">
        <v>465</v>
      </c>
      <c r="E77" s="2" t="s">
        <v>170</v>
      </c>
      <c r="F77" s="203">
        <v>1141.6559999999999</v>
      </c>
      <c r="H77" s="17"/>
    </row>
    <row r="78" spans="2:8" s="16" customFormat="1" ht="16.899999999999999" customHeight="1">
      <c r="B78" s="17"/>
      <c r="C78" s="202" t="s">
        <v>483</v>
      </c>
      <c r="D78" s="202" t="s">
        <v>484</v>
      </c>
      <c r="E78" s="2" t="s">
        <v>170</v>
      </c>
      <c r="F78" s="203">
        <v>1141.6559999999999</v>
      </c>
      <c r="H78" s="17"/>
    </row>
    <row r="79" spans="2:8" s="16" customFormat="1" ht="30">
      <c r="B79" s="17"/>
      <c r="C79" s="202" t="s">
        <v>490</v>
      </c>
      <c r="D79" s="202" t="s">
        <v>491</v>
      </c>
      <c r="E79" s="2" t="s">
        <v>278</v>
      </c>
      <c r="F79" s="203">
        <v>2283.3119999999999</v>
      </c>
      <c r="H79" s="17"/>
    </row>
    <row r="80" spans="2:8" s="16" customFormat="1" ht="16.899999999999999" customHeight="1">
      <c r="B80" s="17"/>
      <c r="C80" s="198" t="s">
        <v>312</v>
      </c>
      <c r="D80" s="199" t="s">
        <v>1</v>
      </c>
      <c r="E80" s="200" t="s">
        <v>1</v>
      </c>
      <c r="F80" s="201">
        <v>193.05500000000001</v>
      </c>
      <c r="H80" s="17"/>
    </row>
    <row r="81" spans="2:8" s="16" customFormat="1" ht="16.899999999999999" customHeight="1">
      <c r="B81" s="17"/>
      <c r="C81" s="202" t="s">
        <v>1</v>
      </c>
      <c r="D81" s="202" t="s">
        <v>502</v>
      </c>
      <c r="E81" s="2" t="s">
        <v>1</v>
      </c>
      <c r="F81" s="203">
        <v>0</v>
      </c>
      <c r="H81" s="17"/>
    </row>
    <row r="82" spans="2:8" s="16" customFormat="1" ht="16.899999999999999" customHeight="1">
      <c r="B82" s="17"/>
      <c r="C82" s="202" t="s">
        <v>1</v>
      </c>
      <c r="D82" s="202" t="s">
        <v>503</v>
      </c>
      <c r="E82" s="2" t="s">
        <v>1</v>
      </c>
      <c r="F82" s="203">
        <v>1334.711</v>
      </c>
      <c r="H82" s="17"/>
    </row>
    <row r="83" spans="2:8" s="16" customFormat="1" ht="16.899999999999999" customHeight="1">
      <c r="B83" s="17"/>
      <c r="C83" s="202" t="s">
        <v>1</v>
      </c>
      <c r="D83" s="202" t="s">
        <v>504</v>
      </c>
      <c r="E83" s="2" t="s">
        <v>1</v>
      </c>
      <c r="F83" s="203">
        <v>-1081.08</v>
      </c>
      <c r="H83" s="17"/>
    </row>
    <row r="84" spans="2:8" s="16" customFormat="1" ht="16.899999999999999" customHeight="1">
      <c r="B84" s="17"/>
      <c r="C84" s="202" t="s">
        <v>1</v>
      </c>
      <c r="D84" s="202" t="s">
        <v>505</v>
      </c>
      <c r="E84" s="2" t="s">
        <v>1</v>
      </c>
      <c r="F84" s="203">
        <v>-20.736000000000001</v>
      </c>
      <c r="H84" s="17"/>
    </row>
    <row r="85" spans="2:8" s="16" customFormat="1" ht="16.899999999999999" customHeight="1">
      <c r="B85" s="17"/>
      <c r="C85" s="202" t="s">
        <v>1</v>
      </c>
      <c r="D85" s="202" t="s">
        <v>506</v>
      </c>
      <c r="E85" s="2" t="s">
        <v>1</v>
      </c>
      <c r="F85" s="203">
        <v>-23.49</v>
      </c>
      <c r="H85" s="17"/>
    </row>
    <row r="86" spans="2:8" s="16" customFormat="1" ht="16.899999999999999" customHeight="1">
      <c r="B86" s="17"/>
      <c r="C86" s="202" t="s">
        <v>1</v>
      </c>
      <c r="D86" s="202" t="s">
        <v>507</v>
      </c>
      <c r="E86" s="2" t="s">
        <v>1</v>
      </c>
      <c r="F86" s="203">
        <v>-16.350000000000001</v>
      </c>
      <c r="H86" s="17"/>
    </row>
    <row r="87" spans="2:8" s="16" customFormat="1" ht="16.899999999999999" customHeight="1">
      <c r="B87" s="17"/>
      <c r="C87" s="202" t="s">
        <v>312</v>
      </c>
      <c r="D87" s="202" t="s">
        <v>191</v>
      </c>
      <c r="E87" s="2" t="s">
        <v>1</v>
      </c>
      <c r="F87" s="203">
        <v>193.05500000000001</v>
      </c>
      <c r="H87" s="17"/>
    </row>
    <row r="88" spans="2:8" s="16" customFormat="1" ht="16.899999999999999" customHeight="1">
      <c r="B88" s="17"/>
      <c r="C88" s="204" t="s">
        <v>3452</v>
      </c>
      <c r="H88" s="17"/>
    </row>
    <row r="89" spans="2:8" s="16" customFormat="1" ht="16.899999999999999" customHeight="1">
      <c r="B89" s="17"/>
      <c r="C89" s="202" t="s">
        <v>497</v>
      </c>
      <c r="D89" s="202" t="s">
        <v>498</v>
      </c>
      <c r="E89" s="2" t="s">
        <v>170</v>
      </c>
      <c r="F89" s="203">
        <v>193.05500000000001</v>
      </c>
      <c r="H89" s="17"/>
    </row>
    <row r="90" spans="2:8" s="16" customFormat="1" ht="30">
      <c r="B90" s="17"/>
      <c r="C90" s="202" t="s">
        <v>456</v>
      </c>
      <c r="D90" s="202" t="s">
        <v>457</v>
      </c>
      <c r="E90" s="2" t="s">
        <v>170</v>
      </c>
      <c r="F90" s="203">
        <v>1527.7660000000001</v>
      </c>
      <c r="H90" s="17"/>
    </row>
    <row r="91" spans="2:8" s="16" customFormat="1" ht="30">
      <c r="B91" s="17"/>
      <c r="C91" s="202" t="s">
        <v>464</v>
      </c>
      <c r="D91" s="202" t="s">
        <v>465</v>
      </c>
      <c r="E91" s="2" t="s">
        <v>170</v>
      </c>
      <c r="F91" s="203">
        <v>1141.6559999999999</v>
      </c>
      <c r="H91" s="17"/>
    </row>
    <row r="92" spans="2:8" s="16" customFormat="1" ht="26.45" customHeight="1">
      <c r="B92" s="17"/>
      <c r="C92" s="197" t="s">
        <v>3467</v>
      </c>
      <c r="D92" s="197" t="s">
        <v>103</v>
      </c>
      <c r="H92" s="17"/>
    </row>
    <row r="93" spans="2:8" s="16" customFormat="1" ht="16.899999999999999" customHeight="1">
      <c r="B93" s="17"/>
      <c r="C93" s="198" t="s">
        <v>307</v>
      </c>
      <c r="D93" s="199" t="s">
        <v>1</v>
      </c>
      <c r="E93" s="200" t="s">
        <v>1</v>
      </c>
      <c r="F93" s="201">
        <v>354.65499999999997</v>
      </c>
      <c r="H93" s="17"/>
    </row>
    <row r="94" spans="2:8" s="16" customFormat="1" ht="30">
      <c r="B94" s="17"/>
      <c r="C94" s="202" t="s">
        <v>1</v>
      </c>
      <c r="D94" s="202" t="s">
        <v>365</v>
      </c>
      <c r="E94" s="2" t="s">
        <v>1</v>
      </c>
      <c r="F94" s="203">
        <v>0</v>
      </c>
      <c r="H94" s="17"/>
    </row>
    <row r="95" spans="2:8" s="16" customFormat="1" ht="16.899999999999999" customHeight="1">
      <c r="B95" s="17"/>
      <c r="C95" s="202" t="s">
        <v>1</v>
      </c>
      <c r="D95" s="202" t="s">
        <v>1762</v>
      </c>
      <c r="E95" s="2" t="s">
        <v>1</v>
      </c>
      <c r="F95" s="203">
        <v>304.53500000000003</v>
      </c>
      <c r="H95" s="17"/>
    </row>
    <row r="96" spans="2:8" s="16" customFormat="1" ht="16.899999999999999" customHeight="1">
      <c r="B96" s="17"/>
      <c r="C96" s="202" t="s">
        <v>1</v>
      </c>
      <c r="D96" s="202" t="s">
        <v>1763</v>
      </c>
      <c r="E96" s="2" t="s">
        <v>1</v>
      </c>
      <c r="F96" s="203">
        <v>22.77</v>
      </c>
      <c r="H96" s="17"/>
    </row>
    <row r="97" spans="2:8" s="16" customFormat="1" ht="16.899999999999999" customHeight="1">
      <c r="B97" s="17"/>
      <c r="C97" s="202" t="s">
        <v>1</v>
      </c>
      <c r="D97" s="202" t="s">
        <v>1764</v>
      </c>
      <c r="E97" s="2" t="s">
        <v>1</v>
      </c>
      <c r="F97" s="203">
        <v>27.35</v>
      </c>
      <c r="H97" s="17"/>
    </row>
    <row r="98" spans="2:8" s="16" customFormat="1" ht="16.899999999999999" customHeight="1">
      <c r="B98" s="17"/>
      <c r="C98" s="202" t="s">
        <v>307</v>
      </c>
      <c r="D98" s="202" t="s">
        <v>191</v>
      </c>
      <c r="E98" s="2" t="s">
        <v>1</v>
      </c>
      <c r="F98" s="203">
        <v>354.65499999999997</v>
      </c>
      <c r="H98" s="17"/>
    </row>
    <row r="99" spans="2:8" s="16" customFormat="1" ht="16.899999999999999" customHeight="1">
      <c r="B99" s="17"/>
      <c r="C99" s="204" t="s">
        <v>3452</v>
      </c>
      <c r="H99" s="17"/>
    </row>
    <row r="100" spans="2:8" s="16" customFormat="1" ht="16.899999999999999" customHeight="1">
      <c r="B100" s="17"/>
      <c r="C100" s="202" t="s">
        <v>361</v>
      </c>
      <c r="D100" s="202" t="s">
        <v>362</v>
      </c>
      <c r="E100" s="2" t="s">
        <v>170</v>
      </c>
      <c r="F100" s="203">
        <v>106.39700000000001</v>
      </c>
      <c r="H100" s="17"/>
    </row>
    <row r="101" spans="2:8" s="16" customFormat="1" ht="16.899999999999999" customHeight="1">
      <c r="B101" s="17"/>
      <c r="C101" s="202" t="s">
        <v>368</v>
      </c>
      <c r="D101" s="202" t="s">
        <v>369</v>
      </c>
      <c r="E101" s="2" t="s">
        <v>170</v>
      </c>
      <c r="F101" s="203">
        <v>141.86199999999999</v>
      </c>
      <c r="H101" s="17"/>
    </row>
    <row r="102" spans="2:8" s="16" customFormat="1" ht="16.899999999999999" customHeight="1">
      <c r="B102" s="17"/>
      <c r="C102" s="202" t="s">
        <v>374</v>
      </c>
      <c r="D102" s="202" t="s">
        <v>375</v>
      </c>
      <c r="E102" s="2" t="s">
        <v>170</v>
      </c>
      <c r="F102" s="203">
        <v>106.39700000000001</v>
      </c>
      <c r="H102" s="17"/>
    </row>
    <row r="103" spans="2:8" s="16" customFormat="1" ht="30">
      <c r="B103" s="17"/>
      <c r="C103" s="202" t="s">
        <v>456</v>
      </c>
      <c r="D103" s="202" t="s">
        <v>457</v>
      </c>
      <c r="E103" s="2" t="s">
        <v>170</v>
      </c>
      <c r="F103" s="203">
        <v>591.92499999999995</v>
      </c>
      <c r="H103" s="17"/>
    </row>
    <row r="104" spans="2:8" s="16" customFormat="1" ht="30">
      <c r="B104" s="17"/>
      <c r="C104" s="202" t="s">
        <v>464</v>
      </c>
      <c r="D104" s="202" t="s">
        <v>465</v>
      </c>
      <c r="E104" s="2" t="s">
        <v>170</v>
      </c>
      <c r="F104" s="203">
        <v>117.38500000000001</v>
      </c>
      <c r="H104" s="17"/>
    </row>
    <row r="105" spans="2:8" s="16" customFormat="1" ht="16.899999999999999" customHeight="1">
      <c r="B105" s="17"/>
      <c r="C105" s="202" t="s">
        <v>471</v>
      </c>
      <c r="D105" s="202" t="s">
        <v>472</v>
      </c>
      <c r="E105" s="2" t="s">
        <v>170</v>
      </c>
      <c r="F105" s="203">
        <v>106.39700000000001</v>
      </c>
      <c r="H105" s="17"/>
    </row>
    <row r="106" spans="2:8" s="16" customFormat="1" ht="16.899999999999999" customHeight="1">
      <c r="B106" s="17"/>
      <c r="C106" s="202" t="s">
        <v>477</v>
      </c>
      <c r="D106" s="202" t="s">
        <v>478</v>
      </c>
      <c r="E106" s="2" t="s">
        <v>170</v>
      </c>
      <c r="F106" s="203">
        <v>248.25899999999999</v>
      </c>
      <c r="H106" s="17"/>
    </row>
    <row r="107" spans="2:8" s="16" customFormat="1" ht="16.899999999999999" customHeight="1">
      <c r="B107" s="17"/>
      <c r="C107" s="202" t="s">
        <v>497</v>
      </c>
      <c r="D107" s="202" t="s">
        <v>498</v>
      </c>
      <c r="E107" s="2" t="s">
        <v>170</v>
      </c>
      <c r="F107" s="203">
        <v>237.27</v>
      </c>
      <c r="H107" s="17"/>
    </row>
    <row r="108" spans="2:8" s="16" customFormat="1" ht="16.899999999999999" customHeight="1">
      <c r="B108" s="17"/>
      <c r="C108" s="198" t="s">
        <v>1883</v>
      </c>
      <c r="D108" s="199" t="s">
        <v>1</v>
      </c>
      <c r="E108" s="200" t="s">
        <v>1</v>
      </c>
      <c r="F108" s="201">
        <v>0.22</v>
      </c>
      <c r="H108" s="17"/>
    </row>
    <row r="109" spans="2:8" s="16" customFormat="1" ht="16.899999999999999" customHeight="1">
      <c r="B109" s="17"/>
      <c r="C109" s="202" t="s">
        <v>1</v>
      </c>
      <c r="D109" s="202" t="s">
        <v>1880</v>
      </c>
      <c r="E109" s="2" t="s">
        <v>1</v>
      </c>
      <c r="F109" s="203">
        <v>0</v>
      </c>
      <c r="H109" s="17"/>
    </row>
    <row r="110" spans="2:8" s="16" customFormat="1" ht="16.899999999999999" customHeight="1">
      <c r="B110" s="17"/>
      <c r="C110" s="202" t="s">
        <v>1</v>
      </c>
      <c r="D110" s="202" t="s">
        <v>1881</v>
      </c>
      <c r="E110" s="2" t="s">
        <v>1</v>
      </c>
      <c r="F110" s="203">
        <v>0</v>
      </c>
      <c r="H110" s="17"/>
    </row>
    <row r="111" spans="2:8" s="16" customFormat="1" ht="16.899999999999999" customHeight="1">
      <c r="B111" s="17"/>
      <c r="C111" s="202" t="s">
        <v>1</v>
      </c>
      <c r="D111" s="202" t="s">
        <v>1882</v>
      </c>
      <c r="E111" s="2" t="s">
        <v>1</v>
      </c>
      <c r="F111" s="203">
        <v>0.22</v>
      </c>
      <c r="H111" s="17"/>
    </row>
    <row r="112" spans="2:8" s="16" customFormat="1" ht="16.899999999999999" customHeight="1">
      <c r="B112" s="17"/>
      <c r="C112" s="202" t="s">
        <v>1883</v>
      </c>
      <c r="D112" s="202" t="s">
        <v>191</v>
      </c>
      <c r="E112" s="2" t="s">
        <v>1</v>
      </c>
      <c r="F112" s="203">
        <v>0.22</v>
      </c>
      <c r="H112" s="17"/>
    </row>
    <row r="113" spans="2:8" s="16" customFormat="1" ht="16.899999999999999" customHeight="1">
      <c r="B113" s="17"/>
      <c r="C113" s="198" t="s">
        <v>1753</v>
      </c>
      <c r="D113" s="199" t="s">
        <v>1</v>
      </c>
      <c r="E113" s="200" t="s">
        <v>1</v>
      </c>
      <c r="F113" s="201">
        <v>1.54</v>
      </c>
      <c r="H113" s="17"/>
    </row>
    <row r="114" spans="2:8" s="16" customFormat="1" ht="16.899999999999999" customHeight="1">
      <c r="B114" s="17"/>
      <c r="C114" s="202" t="s">
        <v>1</v>
      </c>
      <c r="D114" s="202" t="s">
        <v>1805</v>
      </c>
      <c r="E114" s="2" t="s">
        <v>1</v>
      </c>
      <c r="F114" s="203">
        <v>0</v>
      </c>
      <c r="H114" s="17"/>
    </row>
    <row r="115" spans="2:8" s="16" customFormat="1" ht="30">
      <c r="B115" s="17"/>
      <c r="C115" s="202" t="s">
        <v>1</v>
      </c>
      <c r="D115" s="202" t="s">
        <v>1806</v>
      </c>
      <c r="E115" s="2" t="s">
        <v>1</v>
      </c>
      <c r="F115" s="203">
        <v>0</v>
      </c>
      <c r="H115" s="17"/>
    </row>
    <row r="116" spans="2:8" s="16" customFormat="1" ht="16.899999999999999" customHeight="1">
      <c r="B116" s="17"/>
      <c r="C116" s="202" t="s">
        <v>1</v>
      </c>
      <c r="D116" s="202" t="s">
        <v>1807</v>
      </c>
      <c r="E116" s="2" t="s">
        <v>1</v>
      </c>
      <c r="F116" s="203">
        <v>1.54</v>
      </c>
      <c r="H116" s="17"/>
    </row>
    <row r="117" spans="2:8" s="16" customFormat="1" ht="16.899999999999999" customHeight="1">
      <c r="B117" s="17"/>
      <c r="C117" s="202" t="s">
        <v>1753</v>
      </c>
      <c r="D117" s="202" t="s">
        <v>191</v>
      </c>
      <c r="E117" s="2" t="s">
        <v>1</v>
      </c>
      <c r="F117" s="203">
        <v>1.54</v>
      </c>
      <c r="H117" s="17"/>
    </row>
    <row r="118" spans="2:8" s="16" customFormat="1" ht="16.899999999999999" customHeight="1">
      <c r="B118" s="17"/>
      <c r="C118" s="204" t="s">
        <v>3452</v>
      </c>
      <c r="H118" s="17"/>
    </row>
    <row r="119" spans="2:8" s="16" customFormat="1" ht="16.899999999999999" customHeight="1">
      <c r="B119" s="17"/>
      <c r="C119" s="202" t="s">
        <v>1801</v>
      </c>
      <c r="D119" s="202" t="s">
        <v>1802</v>
      </c>
      <c r="E119" s="2" t="s">
        <v>170</v>
      </c>
      <c r="F119" s="203">
        <v>1.54</v>
      </c>
      <c r="H119" s="17"/>
    </row>
    <row r="120" spans="2:8" s="16" customFormat="1" ht="16.899999999999999" customHeight="1">
      <c r="B120" s="17"/>
      <c r="C120" s="202" t="s">
        <v>1808</v>
      </c>
      <c r="D120" s="202" t="s">
        <v>1809</v>
      </c>
      <c r="E120" s="2" t="s">
        <v>278</v>
      </c>
      <c r="F120" s="203">
        <v>3.08</v>
      </c>
      <c r="H120" s="17"/>
    </row>
    <row r="121" spans="2:8" s="16" customFormat="1" ht="16.899999999999999" customHeight="1">
      <c r="B121" s="17"/>
      <c r="C121" s="198" t="s">
        <v>316</v>
      </c>
      <c r="D121" s="199" t="s">
        <v>1</v>
      </c>
      <c r="E121" s="200" t="s">
        <v>1</v>
      </c>
      <c r="F121" s="201">
        <v>61.74</v>
      </c>
      <c r="H121" s="17"/>
    </row>
    <row r="122" spans="2:8" s="16" customFormat="1" ht="16.899999999999999" customHeight="1">
      <c r="B122" s="17"/>
      <c r="C122" s="202" t="s">
        <v>1</v>
      </c>
      <c r="D122" s="202" t="s">
        <v>1770</v>
      </c>
      <c r="E122" s="2" t="s">
        <v>1</v>
      </c>
      <c r="F122" s="203">
        <v>0</v>
      </c>
      <c r="H122" s="17"/>
    </row>
    <row r="123" spans="2:8" s="16" customFormat="1" ht="16.899999999999999" customHeight="1">
      <c r="B123" s="17"/>
      <c r="C123" s="202" t="s">
        <v>1</v>
      </c>
      <c r="D123" s="202" t="s">
        <v>1771</v>
      </c>
      <c r="E123" s="2" t="s">
        <v>1</v>
      </c>
      <c r="F123" s="203">
        <v>30</v>
      </c>
      <c r="H123" s="17"/>
    </row>
    <row r="124" spans="2:8" s="16" customFormat="1" ht="16.899999999999999" customHeight="1">
      <c r="B124" s="17"/>
      <c r="C124" s="202" t="s">
        <v>1</v>
      </c>
      <c r="D124" s="202" t="s">
        <v>1772</v>
      </c>
      <c r="E124" s="2" t="s">
        <v>1</v>
      </c>
      <c r="F124" s="203">
        <v>31.74</v>
      </c>
      <c r="H124" s="17"/>
    </row>
    <row r="125" spans="2:8" s="16" customFormat="1" ht="16.899999999999999" customHeight="1">
      <c r="B125" s="17"/>
      <c r="C125" s="202" t="s">
        <v>316</v>
      </c>
      <c r="D125" s="202" t="s">
        <v>191</v>
      </c>
      <c r="E125" s="2" t="s">
        <v>1</v>
      </c>
      <c r="F125" s="203">
        <v>61.74</v>
      </c>
      <c r="H125" s="17"/>
    </row>
    <row r="126" spans="2:8" s="16" customFormat="1" ht="16.899999999999999" customHeight="1">
      <c r="B126" s="17"/>
      <c r="C126" s="204" t="s">
        <v>3452</v>
      </c>
      <c r="H126" s="17"/>
    </row>
    <row r="127" spans="2:8" s="16" customFormat="1" ht="16.899999999999999" customHeight="1">
      <c r="B127" s="17"/>
      <c r="C127" s="202" t="s">
        <v>400</v>
      </c>
      <c r="D127" s="202" t="s">
        <v>401</v>
      </c>
      <c r="E127" s="2" t="s">
        <v>268</v>
      </c>
      <c r="F127" s="203">
        <v>61.74</v>
      </c>
      <c r="H127" s="17"/>
    </row>
    <row r="128" spans="2:8" s="16" customFormat="1" ht="16.899999999999999" customHeight="1">
      <c r="B128" s="17"/>
      <c r="C128" s="202" t="s">
        <v>406</v>
      </c>
      <c r="D128" s="202" t="s">
        <v>407</v>
      </c>
      <c r="E128" s="2" t="s">
        <v>268</v>
      </c>
      <c r="F128" s="203">
        <v>61.74</v>
      </c>
      <c r="H128" s="17"/>
    </row>
    <row r="129" spans="2:8" s="16" customFormat="1" ht="16.899999999999999" customHeight="1">
      <c r="B129" s="17"/>
      <c r="C129" s="198" t="s">
        <v>309</v>
      </c>
      <c r="D129" s="199" t="s">
        <v>310</v>
      </c>
      <c r="E129" s="200" t="s">
        <v>1</v>
      </c>
      <c r="F129" s="201">
        <v>45.969000000000001</v>
      </c>
      <c r="H129" s="17"/>
    </row>
    <row r="130" spans="2:8" s="16" customFormat="1" ht="16.899999999999999" customHeight="1">
      <c r="B130" s="17"/>
      <c r="C130" s="198" t="s">
        <v>314</v>
      </c>
      <c r="D130" s="199" t="s">
        <v>1</v>
      </c>
      <c r="E130" s="200" t="s">
        <v>1</v>
      </c>
      <c r="F130" s="201">
        <v>117.38500000000001</v>
      </c>
      <c r="H130" s="17"/>
    </row>
    <row r="131" spans="2:8" s="16" customFormat="1" ht="16.899999999999999" customHeight="1">
      <c r="B131" s="17"/>
      <c r="C131" s="202" t="s">
        <v>1</v>
      </c>
      <c r="D131" s="202" t="s">
        <v>468</v>
      </c>
      <c r="E131" s="2" t="s">
        <v>1</v>
      </c>
      <c r="F131" s="203">
        <v>0</v>
      </c>
      <c r="H131" s="17"/>
    </row>
    <row r="132" spans="2:8" s="16" customFormat="1" ht="16.899999999999999" customHeight="1">
      <c r="B132" s="17"/>
      <c r="C132" s="202" t="s">
        <v>314</v>
      </c>
      <c r="D132" s="202" t="s">
        <v>1789</v>
      </c>
      <c r="E132" s="2" t="s">
        <v>1</v>
      </c>
      <c r="F132" s="203">
        <v>117.38500000000001</v>
      </c>
      <c r="H132" s="17"/>
    </row>
    <row r="133" spans="2:8" s="16" customFormat="1" ht="16.899999999999999" customHeight="1">
      <c r="B133" s="17"/>
      <c r="C133" s="204" t="s">
        <v>3452</v>
      </c>
      <c r="H133" s="17"/>
    </row>
    <row r="134" spans="2:8" s="16" customFormat="1" ht="30">
      <c r="B134" s="17"/>
      <c r="C134" s="202" t="s">
        <v>464</v>
      </c>
      <c r="D134" s="202" t="s">
        <v>465</v>
      </c>
      <c r="E134" s="2" t="s">
        <v>170</v>
      </c>
      <c r="F134" s="203">
        <v>117.38500000000001</v>
      </c>
      <c r="H134" s="17"/>
    </row>
    <row r="135" spans="2:8" s="16" customFormat="1" ht="16.899999999999999" customHeight="1">
      <c r="B135" s="17"/>
      <c r="C135" s="202" t="s">
        <v>483</v>
      </c>
      <c r="D135" s="202" t="s">
        <v>484</v>
      </c>
      <c r="E135" s="2" t="s">
        <v>170</v>
      </c>
      <c r="F135" s="203">
        <v>117.38500000000001</v>
      </c>
      <c r="H135" s="17"/>
    </row>
    <row r="136" spans="2:8" s="16" customFormat="1" ht="30">
      <c r="B136" s="17"/>
      <c r="C136" s="202" t="s">
        <v>490</v>
      </c>
      <c r="D136" s="202" t="s">
        <v>491</v>
      </c>
      <c r="E136" s="2" t="s">
        <v>278</v>
      </c>
      <c r="F136" s="203">
        <v>234.77</v>
      </c>
      <c r="H136" s="17"/>
    </row>
    <row r="137" spans="2:8" s="16" customFormat="1" ht="16.899999999999999" customHeight="1">
      <c r="B137" s="17"/>
      <c r="C137" s="198" t="s">
        <v>312</v>
      </c>
      <c r="D137" s="199" t="s">
        <v>1</v>
      </c>
      <c r="E137" s="200" t="s">
        <v>1</v>
      </c>
      <c r="F137" s="201">
        <v>237.27</v>
      </c>
      <c r="H137" s="17"/>
    </row>
    <row r="138" spans="2:8" s="16" customFormat="1" ht="16.899999999999999" customHeight="1">
      <c r="B138" s="17"/>
      <c r="C138" s="202" t="s">
        <v>1</v>
      </c>
      <c r="D138" s="202" t="s">
        <v>502</v>
      </c>
      <c r="E138" s="2" t="s">
        <v>1</v>
      </c>
      <c r="F138" s="203">
        <v>0</v>
      </c>
      <c r="H138" s="17"/>
    </row>
    <row r="139" spans="2:8" s="16" customFormat="1" ht="16.899999999999999" customHeight="1">
      <c r="B139" s="17"/>
      <c r="C139" s="202" t="s">
        <v>1</v>
      </c>
      <c r="D139" s="202" t="s">
        <v>307</v>
      </c>
      <c r="E139" s="2" t="s">
        <v>1</v>
      </c>
      <c r="F139" s="203">
        <v>354.65499999999997</v>
      </c>
      <c r="H139" s="17"/>
    </row>
    <row r="140" spans="2:8" s="16" customFormat="1" ht="16.899999999999999" customHeight="1">
      <c r="B140" s="17"/>
      <c r="C140" s="202" t="s">
        <v>1</v>
      </c>
      <c r="D140" s="202" t="s">
        <v>1797</v>
      </c>
      <c r="E140" s="2" t="s">
        <v>1</v>
      </c>
      <c r="F140" s="203">
        <v>-105.8</v>
      </c>
      <c r="H140" s="17"/>
    </row>
    <row r="141" spans="2:8" s="16" customFormat="1" ht="16.899999999999999" customHeight="1">
      <c r="B141" s="17"/>
      <c r="C141" s="202" t="s">
        <v>1</v>
      </c>
      <c r="D141" s="202" t="s">
        <v>1798</v>
      </c>
      <c r="E141" s="2" t="s">
        <v>1</v>
      </c>
      <c r="F141" s="203">
        <v>-7.1280000000000001</v>
      </c>
      <c r="H141" s="17"/>
    </row>
    <row r="142" spans="2:8" s="16" customFormat="1" ht="16.899999999999999" customHeight="1">
      <c r="B142" s="17"/>
      <c r="C142" s="202" t="s">
        <v>1</v>
      </c>
      <c r="D142" s="202" t="s">
        <v>1799</v>
      </c>
      <c r="E142" s="2" t="s">
        <v>1</v>
      </c>
      <c r="F142" s="203">
        <v>-4.4569999999999999</v>
      </c>
      <c r="H142" s="17"/>
    </row>
    <row r="143" spans="2:8" s="16" customFormat="1" ht="16.899999999999999" customHeight="1">
      <c r="B143" s="17"/>
      <c r="C143" s="202" t="s">
        <v>312</v>
      </c>
      <c r="D143" s="202" t="s">
        <v>191</v>
      </c>
      <c r="E143" s="2" t="s">
        <v>1</v>
      </c>
      <c r="F143" s="203">
        <v>237.27</v>
      </c>
      <c r="H143" s="17"/>
    </row>
    <row r="144" spans="2:8" s="16" customFormat="1" ht="16.899999999999999" customHeight="1">
      <c r="B144" s="17"/>
      <c r="C144" s="204" t="s">
        <v>3452</v>
      </c>
      <c r="H144" s="17"/>
    </row>
    <row r="145" spans="2:8" s="16" customFormat="1" ht="16.899999999999999" customHeight="1">
      <c r="B145" s="17"/>
      <c r="C145" s="202" t="s">
        <v>497</v>
      </c>
      <c r="D145" s="202" t="s">
        <v>498</v>
      </c>
      <c r="E145" s="2" t="s">
        <v>170</v>
      </c>
      <c r="F145" s="203">
        <v>237.27</v>
      </c>
      <c r="H145" s="17"/>
    </row>
    <row r="146" spans="2:8" s="16" customFormat="1" ht="30">
      <c r="B146" s="17"/>
      <c r="C146" s="202" t="s">
        <v>456</v>
      </c>
      <c r="D146" s="202" t="s">
        <v>457</v>
      </c>
      <c r="E146" s="2" t="s">
        <v>170</v>
      </c>
      <c r="F146" s="203">
        <v>591.92499999999995</v>
      </c>
      <c r="H146" s="17"/>
    </row>
    <row r="147" spans="2:8" s="16" customFormat="1" ht="30">
      <c r="B147" s="17"/>
      <c r="C147" s="202" t="s">
        <v>464</v>
      </c>
      <c r="D147" s="202" t="s">
        <v>465</v>
      </c>
      <c r="E147" s="2" t="s">
        <v>170</v>
      </c>
      <c r="F147" s="203">
        <v>117.38500000000001</v>
      </c>
      <c r="H147" s="17"/>
    </row>
    <row r="148" spans="2:8" s="16" customFormat="1" ht="26.45" customHeight="1">
      <c r="B148" s="17"/>
      <c r="C148" s="197" t="s">
        <v>3468</v>
      </c>
      <c r="D148" s="197" t="s">
        <v>106</v>
      </c>
      <c r="H148" s="17"/>
    </row>
    <row r="149" spans="2:8" s="16" customFormat="1" ht="16.899999999999999" customHeight="1">
      <c r="B149" s="17"/>
      <c r="C149" s="198" t="s">
        <v>307</v>
      </c>
      <c r="D149" s="199" t="s">
        <v>1</v>
      </c>
      <c r="E149" s="200" t="s">
        <v>1</v>
      </c>
      <c r="F149" s="201">
        <v>1.1000000000000001</v>
      </c>
      <c r="H149" s="17"/>
    </row>
    <row r="150" spans="2:8" s="16" customFormat="1" ht="30">
      <c r="B150" s="17"/>
      <c r="C150" s="202" t="s">
        <v>1</v>
      </c>
      <c r="D150" s="202" t="s">
        <v>365</v>
      </c>
      <c r="E150" s="2" t="s">
        <v>1</v>
      </c>
      <c r="F150" s="203">
        <v>0</v>
      </c>
      <c r="H150" s="17"/>
    </row>
    <row r="151" spans="2:8" s="16" customFormat="1" ht="16.899999999999999" customHeight="1">
      <c r="B151" s="17"/>
      <c r="C151" s="202" t="s">
        <v>1</v>
      </c>
      <c r="D151" s="202" t="s">
        <v>2012</v>
      </c>
      <c r="E151" s="2" t="s">
        <v>1</v>
      </c>
      <c r="F151" s="203">
        <v>1.1000000000000001</v>
      </c>
      <c r="H151" s="17"/>
    </row>
    <row r="152" spans="2:8" s="16" customFormat="1" ht="16.899999999999999" customHeight="1">
      <c r="B152" s="17"/>
      <c r="C152" s="202" t="s">
        <v>307</v>
      </c>
      <c r="D152" s="202" t="s">
        <v>191</v>
      </c>
      <c r="E152" s="2" t="s">
        <v>1</v>
      </c>
      <c r="F152" s="203">
        <v>1.1000000000000001</v>
      </c>
      <c r="H152" s="17"/>
    </row>
    <row r="153" spans="2:8" s="16" customFormat="1" ht="16.899999999999999" customHeight="1">
      <c r="B153" s="17"/>
      <c r="C153" s="204" t="s">
        <v>3452</v>
      </c>
      <c r="H153" s="17"/>
    </row>
    <row r="154" spans="2:8" s="16" customFormat="1" ht="16.899999999999999" customHeight="1">
      <c r="B154" s="17"/>
      <c r="C154" s="202" t="s">
        <v>361</v>
      </c>
      <c r="D154" s="202" t="s">
        <v>362</v>
      </c>
      <c r="E154" s="2" t="s">
        <v>170</v>
      </c>
      <c r="F154" s="203">
        <v>1.1000000000000001</v>
      </c>
      <c r="H154" s="17"/>
    </row>
    <row r="155" spans="2:8" s="16" customFormat="1" ht="30">
      <c r="B155" s="17"/>
      <c r="C155" s="202" t="s">
        <v>456</v>
      </c>
      <c r="D155" s="202" t="s">
        <v>457</v>
      </c>
      <c r="E155" s="2" t="s">
        <v>170</v>
      </c>
      <c r="F155" s="203">
        <v>1.85</v>
      </c>
      <c r="H155" s="17"/>
    </row>
    <row r="156" spans="2:8" s="16" customFormat="1" ht="30">
      <c r="B156" s="17"/>
      <c r="C156" s="202" t="s">
        <v>464</v>
      </c>
      <c r="D156" s="202" t="s">
        <v>465</v>
      </c>
      <c r="E156" s="2" t="s">
        <v>170</v>
      </c>
      <c r="F156" s="203">
        <v>0.35</v>
      </c>
      <c r="H156" s="17"/>
    </row>
    <row r="157" spans="2:8" s="16" customFormat="1" ht="16.899999999999999" customHeight="1">
      <c r="B157" s="17"/>
      <c r="C157" s="202" t="s">
        <v>471</v>
      </c>
      <c r="D157" s="202" t="s">
        <v>472</v>
      </c>
      <c r="E157" s="2" t="s">
        <v>170</v>
      </c>
      <c r="F157" s="203">
        <v>1.1000000000000001</v>
      </c>
      <c r="H157" s="17"/>
    </row>
    <row r="158" spans="2:8" s="16" customFormat="1" ht="16.899999999999999" customHeight="1">
      <c r="B158" s="17"/>
      <c r="C158" s="202" t="s">
        <v>497</v>
      </c>
      <c r="D158" s="202" t="s">
        <v>498</v>
      </c>
      <c r="E158" s="2" t="s">
        <v>170</v>
      </c>
      <c r="F158" s="203">
        <v>0.75</v>
      </c>
      <c r="H158" s="17"/>
    </row>
    <row r="159" spans="2:8" s="16" customFormat="1" ht="16.899999999999999" customHeight="1">
      <c r="B159" s="17"/>
      <c r="C159" s="198" t="s">
        <v>3469</v>
      </c>
      <c r="D159" s="199" t="s">
        <v>1</v>
      </c>
      <c r="E159" s="200" t="s">
        <v>1</v>
      </c>
      <c r="F159" s="201">
        <v>354.65499999999997</v>
      </c>
      <c r="H159" s="17"/>
    </row>
    <row r="160" spans="2:8" s="16" customFormat="1" ht="16.899999999999999" customHeight="1">
      <c r="B160" s="17"/>
      <c r="C160" s="198" t="s">
        <v>314</v>
      </c>
      <c r="D160" s="199" t="s">
        <v>1</v>
      </c>
      <c r="E160" s="200" t="s">
        <v>1</v>
      </c>
      <c r="F160" s="201">
        <v>0.35</v>
      </c>
      <c r="H160" s="17"/>
    </row>
    <row r="161" spans="2:8" s="16" customFormat="1" ht="16.899999999999999" customHeight="1">
      <c r="B161" s="17"/>
      <c r="C161" s="202" t="s">
        <v>1</v>
      </c>
      <c r="D161" s="202" t="s">
        <v>468</v>
      </c>
      <c r="E161" s="2" t="s">
        <v>1</v>
      </c>
      <c r="F161" s="203">
        <v>0</v>
      </c>
      <c r="H161" s="17"/>
    </row>
    <row r="162" spans="2:8" s="16" customFormat="1" ht="16.899999999999999" customHeight="1">
      <c r="B162" s="17"/>
      <c r="C162" s="202" t="s">
        <v>314</v>
      </c>
      <c r="D162" s="202" t="s">
        <v>2015</v>
      </c>
      <c r="E162" s="2" t="s">
        <v>1</v>
      </c>
      <c r="F162" s="203">
        <v>0.35</v>
      </c>
      <c r="H162" s="17"/>
    </row>
    <row r="163" spans="2:8" s="16" customFormat="1" ht="16.899999999999999" customHeight="1">
      <c r="B163" s="17"/>
      <c r="C163" s="204" t="s">
        <v>3452</v>
      </c>
      <c r="H163" s="17"/>
    </row>
    <row r="164" spans="2:8" s="16" customFormat="1" ht="30">
      <c r="B164" s="17"/>
      <c r="C164" s="202" t="s">
        <v>464</v>
      </c>
      <c r="D164" s="202" t="s">
        <v>465</v>
      </c>
      <c r="E164" s="2" t="s">
        <v>170</v>
      </c>
      <c r="F164" s="203">
        <v>0.35</v>
      </c>
      <c r="H164" s="17"/>
    </row>
    <row r="165" spans="2:8" s="16" customFormat="1" ht="16.899999999999999" customHeight="1">
      <c r="B165" s="17"/>
      <c r="C165" s="202" t="s">
        <v>483</v>
      </c>
      <c r="D165" s="202" t="s">
        <v>484</v>
      </c>
      <c r="E165" s="2" t="s">
        <v>170</v>
      </c>
      <c r="F165" s="203">
        <v>0.35</v>
      </c>
      <c r="H165" s="17"/>
    </row>
    <row r="166" spans="2:8" s="16" customFormat="1" ht="30">
      <c r="B166" s="17"/>
      <c r="C166" s="202" t="s">
        <v>490</v>
      </c>
      <c r="D166" s="202" t="s">
        <v>491</v>
      </c>
      <c r="E166" s="2" t="s">
        <v>278</v>
      </c>
      <c r="F166" s="203">
        <v>0.7</v>
      </c>
      <c r="H166" s="17"/>
    </row>
    <row r="167" spans="2:8" s="16" customFormat="1" ht="16.899999999999999" customHeight="1">
      <c r="B167" s="17"/>
      <c r="C167" s="198" t="s">
        <v>312</v>
      </c>
      <c r="D167" s="199" t="s">
        <v>1</v>
      </c>
      <c r="E167" s="200" t="s">
        <v>1</v>
      </c>
      <c r="F167" s="201">
        <v>0.75</v>
      </c>
      <c r="H167" s="17"/>
    </row>
    <row r="168" spans="2:8" s="16" customFormat="1" ht="16.899999999999999" customHeight="1">
      <c r="B168" s="17"/>
      <c r="C168" s="202" t="s">
        <v>1</v>
      </c>
      <c r="D168" s="202" t="s">
        <v>2021</v>
      </c>
      <c r="E168" s="2" t="s">
        <v>1</v>
      </c>
      <c r="F168" s="203">
        <v>0</v>
      </c>
      <c r="H168" s="17"/>
    </row>
    <row r="169" spans="2:8" s="16" customFormat="1" ht="16.899999999999999" customHeight="1">
      <c r="B169" s="17"/>
      <c r="C169" s="202" t="s">
        <v>1</v>
      </c>
      <c r="D169" s="202" t="s">
        <v>307</v>
      </c>
      <c r="E169" s="2" t="s">
        <v>1</v>
      </c>
      <c r="F169" s="203">
        <v>1.1000000000000001</v>
      </c>
      <c r="H169" s="17"/>
    </row>
    <row r="170" spans="2:8" s="16" customFormat="1" ht="16.899999999999999" customHeight="1">
      <c r="B170" s="17"/>
      <c r="C170" s="202" t="s">
        <v>1</v>
      </c>
      <c r="D170" s="202" t="s">
        <v>2022</v>
      </c>
      <c r="E170" s="2" t="s">
        <v>1</v>
      </c>
      <c r="F170" s="203">
        <v>-0.25</v>
      </c>
      <c r="H170" s="17"/>
    </row>
    <row r="171" spans="2:8" s="16" customFormat="1" ht="16.899999999999999" customHeight="1">
      <c r="B171" s="17"/>
      <c r="C171" s="202" t="s">
        <v>1</v>
      </c>
      <c r="D171" s="202" t="s">
        <v>2023</v>
      </c>
      <c r="E171" s="2" t="s">
        <v>1</v>
      </c>
      <c r="F171" s="203">
        <v>-0.1</v>
      </c>
      <c r="H171" s="17"/>
    </row>
    <row r="172" spans="2:8" s="16" customFormat="1" ht="16.899999999999999" customHeight="1">
      <c r="B172" s="17"/>
      <c r="C172" s="202" t="s">
        <v>312</v>
      </c>
      <c r="D172" s="202" t="s">
        <v>191</v>
      </c>
      <c r="E172" s="2" t="s">
        <v>1</v>
      </c>
      <c r="F172" s="203">
        <v>0.75</v>
      </c>
      <c r="H172" s="17"/>
    </row>
    <row r="173" spans="2:8" s="16" customFormat="1" ht="16.899999999999999" customHeight="1">
      <c r="B173" s="17"/>
      <c r="C173" s="204" t="s">
        <v>3452</v>
      </c>
      <c r="H173" s="17"/>
    </row>
    <row r="174" spans="2:8" s="16" customFormat="1" ht="16.899999999999999" customHeight="1">
      <c r="B174" s="17"/>
      <c r="C174" s="202" t="s">
        <v>497</v>
      </c>
      <c r="D174" s="202" t="s">
        <v>498</v>
      </c>
      <c r="E174" s="2" t="s">
        <v>170</v>
      </c>
      <c r="F174" s="203">
        <v>0.75</v>
      </c>
      <c r="H174" s="17"/>
    </row>
    <row r="175" spans="2:8" s="16" customFormat="1" ht="30">
      <c r="B175" s="17"/>
      <c r="C175" s="202" t="s">
        <v>456</v>
      </c>
      <c r="D175" s="202" t="s">
        <v>457</v>
      </c>
      <c r="E175" s="2" t="s">
        <v>170</v>
      </c>
      <c r="F175" s="203">
        <v>1.85</v>
      </c>
      <c r="H175" s="17"/>
    </row>
    <row r="176" spans="2:8" s="16" customFormat="1" ht="30">
      <c r="B176" s="17"/>
      <c r="C176" s="202" t="s">
        <v>464</v>
      </c>
      <c r="D176" s="202" t="s">
        <v>465</v>
      </c>
      <c r="E176" s="2" t="s">
        <v>170</v>
      </c>
      <c r="F176" s="203">
        <v>0.35</v>
      </c>
      <c r="H176" s="17"/>
    </row>
    <row r="177" spans="2:8" s="16" customFormat="1" ht="16.899999999999999" customHeight="1">
      <c r="B177" s="17"/>
      <c r="C177" s="198" t="s">
        <v>3470</v>
      </c>
      <c r="D177" s="199" t="s">
        <v>1</v>
      </c>
      <c r="E177" s="200" t="s">
        <v>1</v>
      </c>
      <c r="F177" s="201">
        <v>237.27</v>
      </c>
      <c r="H177" s="17"/>
    </row>
    <row r="178" spans="2:8" s="16" customFormat="1" ht="26.45" customHeight="1">
      <c r="B178" s="17"/>
      <c r="C178" s="197" t="s">
        <v>3471</v>
      </c>
      <c r="D178" s="197" t="s">
        <v>109</v>
      </c>
      <c r="H178" s="17"/>
    </row>
    <row r="179" spans="2:8" s="16" customFormat="1" ht="16.899999999999999" customHeight="1">
      <c r="B179" s="17"/>
      <c r="C179" s="198" t="s">
        <v>1883</v>
      </c>
      <c r="D179" s="199" t="s">
        <v>1</v>
      </c>
      <c r="E179" s="200" t="s">
        <v>1</v>
      </c>
      <c r="F179" s="201">
        <v>27.044</v>
      </c>
      <c r="H179" s="17"/>
    </row>
    <row r="180" spans="2:8" s="16" customFormat="1" ht="16.899999999999999" customHeight="1">
      <c r="B180" s="17"/>
      <c r="C180" s="202" t="s">
        <v>1</v>
      </c>
      <c r="D180" s="202" t="s">
        <v>1880</v>
      </c>
      <c r="E180" s="2" t="s">
        <v>1</v>
      </c>
      <c r="F180" s="203">
        <v>0</v>
      </c>
      <c r="H180" s="17"/>
    </row>
    <row r="181" spans="2:8" s="16" customFormat="1" ht="16.899999999999999" customHeight="1">
      <c r="B181" s="17"/>
      <c r="C181" s="202" t="s">
        <v>1</v>
      </c>
      <c r="D181" s="202" t="s">
        <v>2193</v>
      </c>
      <c r="E181" s="2" t="s">
        <v>1</v>
      </c>
      <c r="F181" s="203">
        <v>0.58099999999999996</v>
      </c>
      <c r="H181" s="17"/>
    </row>
    <row r="182" spans="2:8" s="16" customFormat="1" ht="16.899999999999999" customHeight="1">
      <c r="B182" s="17"/>
      <c r="C182" s="202" t="s">
        <v>1</v>
      </c>
      <c r="D182" s="202" t="s">
        <v>2194</v>
      </c>
      <c r="E182" s="2" t="s">
        <v>1</v>
      </c>
      <c r="F182" s="203">
        <v>3.0249999999999999</v>
      </c>
      <c r="H182" s="17"/>
    </row>
    <row r="183" spans="2:8" s="16" customFormat="1" ht="16.899999999999999" customHeight="1">
      <c r="B183" s="17"/>
      <c r="C183" s="202" t="s">
        <v>1</v>
      </c>
      <c r="D183" s="202" t="s">
        <v>2195</v>
      </c>
      <c r="E183" s="2" t="s">
        <v>1</v>
      </c>
      <c r="F183" s="203">
        <v>1.8759999999999999</v>
      </c>
      <c r="H183" s="17"/>
    </row>
    <row r="184" spans="2:8" s="16" customFormat="1" ht="16.899999999999999" customHeight="1">
      <c r="B184" s="17"/>
      <c r="C184" s="202" t="s">
        <v>1</v>
      </c>
      <c r="D184" s="202" t="s">
        <v>2196</v>
      </c>
      <c r="E184" s="2" t="s">
        <v>1</v>
      </c>
      <c r="F184" s="203">
        <v>1.0529999999999999</v>
      </c>
      <c r="H184" s="17"/>
    </row>
    <row r="185" spans="2:8" s="16" customFormat="1" ht="16.899999999999999" customHeight="1">
      <c r="B185" s="17"/>
      <c r="C185" s="202" t="s">
        <v>1</v>
      </c>
      <c r="D185" s="202" t="s">
        <v>2197</v>
      </c>
      <c r="E185" s="2" t="s">
        <v>1</v>
      </c>
      <c r="F185" s="203">
        <v>16.370999999999999</v>
      </c>
      <c r="H185" s="17"/>
    </row>
    <row r="186" spans="2:8" s="16" customFormat="1" ht="16.899999999999999" customHeight="1">
      <c r="B186" s="17"/>
      <c r="C186" s="202" t="s">
        <v>1</v>
      </c>
      <c r="D186" s="202" t="s">
        <v>2198</v>
      </c>
      <c r="E186" s="2" t="s">
        <v>1</v>
      </c>
      <c r="F186" s="203">
        <v>1.258</v>
      </c>
      <c r="H186" s="17"/>
    </row>
    <row r="187" spans="2:8" s="16" customFormat="1" ht="16.899999999999999" customHeight="1">
      <c r="B187" s="17"/>
      <c r="C187" s="202" t="s">
        <v>1</v>
      </c>
      <c r="D187" s="202" t="s">
        <v>2199</v>
      </c>
      <c r="E187" s="2" t="s">
        <v>1</v>
      </c>
      <c r="F187" s="203">
        <v>1.6819999999999999</v>
      </c>
      <c r="H187" s="17"/>
    </row>
    <row r="188" spans="2:8" s="16" customFormat="1" ht="16.899999999999999" customHeight="1">
      <c r="B188" s="17"/>
      <c r="C188" s="202" t="s">
        <v>1</v>
      </c>
      <c r="D188" s="202" t="s">
        <v>2200</v>
      </c>
      <c r="E188" s="2" t="s">
        <v>1</v>
      </c>
      <c r="F188" s="203">
        <v>1.198</v>
      </c>
      <c r="H188" s="17"/>
    </row>
    <row r="189" spans="2:8" s="16" customFormat="1" ht="16.899999999999999" customHeight="1">
      <c r="B189" s="17"/>
      <c r="C189" s="202" t="s">
        <v>1883</v>
      </c>
      <c r="D189" s="202" t="s">
        <v>191</v>
      </c>
      <c r="E189" s="2" t="s">
        <v>1</v>
      </c>
      <c r="F189" s="203">
        <v>27.044</v>
      </c>
      <c r="H189" s="17"/>
    </row>
    <row r="190" spans="2:8" s="16" customFormat="1" ht="16.899999999999999" customHeight="1">
      <c r="B190" s="17"/>
      <c r="C190" s="204" t="s">
        <v>3452</v>
      </c>
      <c r="H190" s="17"/>
    </row>
    <row r="191" spans="2:8" s="16" customFormat="1" ht="16.899999999999999" customHeight="1">
      <c r="B191" s="17"/>
      <c r="C191" s="202" t="s">
        <v>1876</v>
      </c>
      <c r="D191" s="202" t="s">
        <v>1877</v>
      </c>
      <c r="E191" s="2" t="s">
        <v>170</v>
      </c>
      <c r="F191" s="203">
        <v>27.044</v>
      </c>
      <c r="H191" s="17"/>
    </row>
    <row r="192" spans="2:8" s="16" customFormat="1" ht="30">
      <c r="B192" s="17"/>
      <c r="C192" s="202" t="s">
        <v>464</v>
      </c>
      <c r="D192" s="202" t="s">
        <v>465</v>
      </c>
      <c r="E192" s="2" t="s">
        <v>170</v>
      </c>
      <c r="F192" s="203">
        <v>186.184</v>
      </c>
      <c r="H192" s="17"/>
    </row>
    <row r="193" spans="2:8" s="16" customFormat="1" ht="16.899999999999999" customHeight="1">
      <c r="B193" s="17"/>
      <c r="C193" s="202" t="s">
        <v>497</v>
      </c>
      <c r="D193" s="202" t="s">
        <v>498</v>
      </c>
      <c r="E193" s="2" t="s">
        <v>170</v>
      </c>
      <c r="F193" s="203">
        <v>91.947000000000003</v>
      </c>
      <c r="H193" s="17"/>
    </row>
    <row r="194" spans="2:8" s="16" customFormat="1" ht="16.899999999999999" customHeight="1">
      <c r="B194" s="17"/>
      <c r="C194" s="198" t="s">
        <v>1753</v>
      </c>
      <c r="D194" s="199" t="s">
        <v>1</v>
      </c>
      <c r="E194" s="200" t="s">
        <v>1</v>
      </c>
      <c r="F194" s="201">
        <v>67.192999999999998</v>
      </c>
      <c r="H194" s="17"/>
    </row>
    <row r="195" spans="2:8" s="16" customFormat="1" ht="16.899999999999999" customHeight="1">
      <c r="B195" s="17"/>
      <c r="C195" s="202" t="s">
        <v>1</v>
      </c>
      <c r="D195" s="202" t="s">
        <v>1805</v>
      </c>
      <c r="E195" s="2" t="s">
        <v>1</v>
      </c>
      <c r="F195" s="203">
        <v>0</v>
      </c>
      <c r="H195" s="17"/>
    </row>
    <row r="196" spans="2:8" s="16" customFormat="1" ht="16.899999999999999" customHeight="1">
      <c r="B196" s="17"/>
      <c r="C196" s="202" t="s">
        <v>1</v>
      </c>
      <c r="D196" s="202" t="s">
        <v>2164</v>
      </c>
      <c r="E196" s="2" t="s">
        <v>1</v>
      </c>
      <c r="F196" s="203">
        <v>2.2650000000000001</v>
      </c>
      <c r="H196" s="17"/>
    </row>
    <row r="197" spans="2:8" s="16" customFormat="1" ht="16.899999999999999" customHeight="1">
      <c r="B197" s="17"/>
      <c r="C197" s="202" t="s">
        <v>1</v>
      </c>
      <c r="D197" s="202" t="s">
        <v>2165</v>
      </c>
      <c r="E197" s="2" t="s">
        <v>1</v>
      </c>
      <c r="F197" s="203">
        <v>12.403</v>
      </c>
      <c r="H197" s="17"/>
    </row>
    <row r="198" spans="2:8" s="16" customFormat="1" ht="16.899999999999999" customHeight="1">
      <c r="B198" s="17"/>
      <c r="C198" s="202" t="s">
        <v>1</v>
      </c>
      <c r="D198" s="202" t="s">
        <v>2166</v>
      </c>
      <c r="E198" s="2" t="s">
        <v>1</v>
      </c>
      <c r="F198" s="203">
        <v>11.253</v>
      </c>
      <c r="H198" s="17"/>
    </row>
    <row r="199" spans="2:8" s="16" customFormat="1" ht="16.899999999999999" customHeight="1">
      <c r="B199" s="17"/>
      <c r="C199" s="202" t="s">
        <v>1</v>
      </c>
      <c r="D199" s="202" t="s">
        <v>2167</v>
      </c>
      <c r="E199" s="2" t="s">
        <v>1</v>
      </c>
      <c r="F199" s="203">
        <v>6.3159999999999998</v>
      </c>
      <c r="H199" s="17"/>
    </row>
    <row r="200" spans="2:8" s="16" customFormat="1" ht="16.899999999999999" customHeight="1">
      <c r="B200" s="17"/>
      <c r="C200" s="202" t="s">
        <v>1</v>
      </c>
      <c r="D200" s="202" t="s">
        <v>2168</v>
      </c>
      <c r="E200" s="2" t="s">
        <v>1</v>
      </c>
      <c r="F200" s="203">
        <v>8.93</v>
      </c>
      <c r="H200" s="17"/>
    </row>
    <row r="201" spans="2:8" s="16" customFormat="1" ht="16.899999999999999" customHeight="1">
      <c r="B201" s="17"/>
      <c r="C201" s="202" t="s">
        <v>1</v>
      </c>
      <c r="D201" s="202" t="s">
        <v>2169</v>
      </c>
      <c r="E201" s="2" t="s">
        <v>1</v>
      </c>
      <c r="F201" s="203">
        <v>7.55</v>
      </c>
      <c r="H201" s="17"/>
    </row>
    <row r="202" spans="2:8" s="16" customFormat="1" ht="16.899999999999999" customHeight="1">
      <c r="B202" s="17"/>
      <c r="C202" s="202" t="s">
        <v>1</v>
      </c>
      <c r="D202" s="202" t="s">
        <v>2170</v>
      </c>
      <c r="E202" s="2" t="s">
        <v>1</v>
      </c>
      <c r="F202" s="203">
        <v>10.090999999999999</v>
      </c>
      <c r="H202" s="17"/>
    </row>
    <row r="203" spans="2:8" s="16" customFormat="1" ht="16.899999999999999" customHeight="1">
      <c r="B203" s="17"/>
      <c r="C203" s="202" t="s">
        <v>1</v>
      </c>
      <c r="D203" s="202" t="s">
        <v>2171</v>
      </c>
      <c r="E203" s="2" t="s">
        <v>1</v>
      </c>
      <c r="F203" s="203">
        <v>8.3849999999999998</v>
      </c>
      <c r="H203" s="17"/>
    </row>
    <row r="204" spans="2:8" s="16" customFormat="1" ht="16.899999999999999" customHeight="1">
      <c r="B204" s="17"/>
      <c r="C204" s="202" t="s">
        <v>1753</v>
      </c>
      <c r="D204" s="202" t="s">
        <v>191</v>
      </c>
      <c r="E204" s="2" t="s">
        <v>1</v>
      </c>
      <c r="F204" s="203">
        <v>67.192999999999998</v>
      </c>
      <c r="H204" s="17"/>
    </row>
    <row r="205" spans="2:8" s="16" customFormat="1" ht="16.899999999999999" customHeight="1">
      <c r="B205" s="17"/>
      <c r="C205" s="204" t="s">
        <v>3452</v>
      </c>
      <c r="H205" s="17"/>
    </row>
    <row r="206" spans="2:8" s="16" customFormat="1" ht="16.899999999999999" customHeight="1">
      <c r="B206" s="17"/>
      <c r="C206" s="202" t="s">
        <v>1801</v>
      </c>
      <c r="D206" s="202" t="s">
        <v>1802</v>
      </c>
      <c r="E206" s="2" t="s">
        <v>170</v>
      </c>
      <c r="F206" s="203">
        <v>67.192999999999998</v>
      </c>
      <c r="H206" s="17"/>
    </row>
    <row r="207" spans="2:8" s="16" customFormat="1" ht="30">
      <c r="B207" s="17"/>
      <c r="C207" s="202" t="s">
        <v>464</v>
      </c>
      <c r="D207" s="202" t="s">
        <v>465</v>
      </c>
      <c r="E207" s="2" t="s">
        <v>170</v>
      </c>
      <c r="F207" s="203">
        <v>186.184</v>
      </c>
      <c r="H207" s="17"/>
    </row>
    <row r="208" spans="2:8" s="16" customFormat="1" ht="16.899999999999999" customHeight="1">
      <c r="B208" s="17"/>
      <c r="C208" s="202" t="s">
        <v>497</v>
      </c>
      <c r="D208" s="202" t="s">
        <v>498</v>
      </c>
      <c r="E208" s="2" t="s">
        <v>170</v>
      </c>
      <c r="F208" s="203">
        <v>91.947000000000003</v>
      </c>
      <c r="H208" s="17"/>
    </row>
    <row r="209" spans="2:8" s="16" customFormat="1" ht="16.899999999999999" customHeight="1">
      <c r="B209" s="17"/>
      <c r="C209" s="202" t="s">
        <v>1808</v>
      </c>
      <c r="D209" s="202" t="s">
        <v>1809</v>
      </c>
      <c r="E209" s="2" t="s">
        <v>278</v>
      </c>
      <c r="F209" s="203">
        <v>134.386</v>
      </c>
      <c r="H209" s="17"/>
    </row>
    <row r="210" spans="2:8" s="16" customFormat="1" ht="16.899999999999999" customHeight="1">
      <c r="B210" s="17"/>
      <c r="C210" s="198" t="s">
        <v>316</v>
      </c>
      <c r="D210" s="199" t="s">
        <v>1</v>
      </c>
      <c r="E210" s="200" t="s">
        <v>1</v>
      </c>
      <c r="F210" s="201">
        <v>347.94</v>
      </c>
      <c r="H210" s="17"/>
    </row>
    <row r="211" spans="2:8" s="16" customFormat="1" ht="16.899999999999999" customHeight="1">
      <c r="B211" s="17"/>
      <c r="C211" s="202" t="s">
        <v>1</v>
      </c>
      <c r="D211" s="202" t="s">
        <v>2139</v>
      </c>
      <c r="E211" s="2" t="s">
        <v>1</v>
      </c>
      <c r="F211" s="203">
        <v>0</v>
      </c>
      <c r="H211" s="17"/>
    </row>
    <row r="212" spans="2:8" s="16" customFormat="1" ht="16.899999999999999" customHeight="1">
      <c r="B212" s="17"/>
      <c r="C212" s="202" t="s">
        <v>1</v>
      </c>
      <c r="D212" s="202" t="s">
        <v>2140</v>
      </c>
      <c r="E212" s="2" t="s">
        <v>1</v>
      </c>
      <c r="F212" s="203">
        <v>14.4</v>
      </c>
      <c r="H212" s="17"/>
    </row>
    <row r="213" spans="2:8" s="16" customFormat="1" ht="16.899999999999999" customHeight="1">
      <c r="B213" s="17"/>
      <c r="C213" s="202" t="s">
        <v>1</v>
      </c>
      <c r="D213" s="202" t="s">
        <v>2141</v>
      </c>
      <c r="E213" s="2" t="s">
        <v>1</v>
      </c>
      <c r="F213" s="203">
        <v>80</v>
      </c>
      <c r="H213" s="17"/>
    </row>
    <row r="214" spans="2:8" s="16" customFormat="1" ht="16.899999999999999" customHeight="1">
      <c r="B214" s="17"/>
      <c r="C214" s="202" t="s">
        <v>1</v>
      </c>
      <c r="D214" s="202" t="s">
        <v>2142</v>
      </c>
      <c r="E214" s="2" t="s">
        <v>1</v>
      </c>
      <c r="F214" s="203">
        <v>65.099999999999994</v>
      </c>
      <c r="H214" s="17"/>
    </row>
    <row r="215" spans="2:8" s="16" customFormat="1" ht="16.899999999999999" customHeight="1">
      <c r="B215" s="17"/>
      <c r="C215" s="202" t="s">
        <v>1</v>
      </c>
      <c r="D215" s="202" t="s">
        <v>2143</v>
      </c>
      <c r="E215" s="2" t="s">
        <v>1</v>
      </c>
      <c r="F215" s="203">
        <v>29.58</v>
      </c>
      <c r="H215" s="17"/>
    </row>
    <row r="216" spans="2:8" s="16" customFormat="1" ht="16.899999999999999" customHeight="1">
      <c r="B216" s="17"/>
      <c r="C216" s="202" t="s">
        <v>1</v>
      </c>
      <c r="D216" s="202" t="s">
        <v>2144</v>
      </c>
      <c r="E216" s="2" t="s">
        <v>1</v>
      </c>
      <c r="F216" s="203">
        <v>44.28</v>
      </c>
      <c r="H216" s="17"/>
    </row>
    <row r="217" spans="2:8" s="16" customFormat="1" ht="16.899999999999999" customHeight="1">
      <c r="B217" s="17"/>
      <c r="C217" s="202" t="s">
        <v>1</v>
      </c>
      <c r="D217" s="202" t="s">
        <v>2145</v>
      </c>
      <c r="E217" s="2" t="s">
        <v>1</v>
      </c>
      <c r="F217" s="203">
        <v>33.28</v>
      </c>
      <c r="H217" s="17"/>
    </row>
    <row r="218" spans="2:8" s="16" customFormat="1" ht="16.899999999999999" customHeight="1">
      <c r="B218" s="17"/>
      <c r="C218" s="202" t="s">
        <v>1</v>
      </c>
      <c r="D218" s="202" t="s">
        <v>2146</v>
      </c>
      <c r="E218" s="2" t="s">
        <v>1</v>
      </c>
      <c r="F218" s="203">
        <v>41.7</v>
      </c>
      <c r="H218" s="17"/>
    </row>
    <row r="219" spans="2:8" s="16" customFormat="1" ht="16.899999999999999" customHeight="1">
      <c r="B219" s="17"/>
      <c r="C219" s="202" t="s">
        <v>1</v>
      </c>
      <c r="D219" s="202" t="s">
        <v>2147</v>
      </c>
      <c r="E219" s="2" t="s">
        <v>1</v>
      </c>
      <c r="F219" s="203">
        <v>39.6</v>
      </c>
      <c r="H219" s="17"/>
    </row>
    <row r="220" spans="2:8" s="16" customFormat="1" ht="16.899999999999999" customHeight="1">
      <c r="B220" s="17"/>
      <c r="C220" s="202" t="s">
        <v>316</v>
      </c>
      <c r="D220" s="202" t="s">
        <v>191</v>
      </c>
      <c r="E220" s="2" t="s">
        <v>1</v>
      </c>
      <c r="F220" s="203">
        <v>347.94</v>
      </c>
      <c r="H220" s="17"/>
    </row>
    <row r="221" spans="2:8" s="16" customFormat="1" ht="16.899999999999999" customHeight="1">
      <c r="B221" s="17"/>
      <c r="C221" s="204" t="s">
        <v>3452</v>
      </c>
      <c r="H221" s="17"/>
    </row>
    <row r="222" spans="2:8" s="16" customFormat="1" ht="16.899999999999999" customHeight="1">
      <c r="B222" s="17"/>
      <c r="C222" s="202" t="s">
        <v>2135</v>
      </c>
      <c r="D222" s="202" t="s">
        <v>2136</v>
      </c>
      <c r="E222" s="2" t="s">
        <v>268</v>
      </c>
      <c r="F222" s="203">
        <v>347.94</v>
      </c>
      <c r="H222" s="17"/>
    </row>
    <row r="223" spans="2:8" s="16" customFormat="1" ht="16.899999999999999" customHeight="1">
      <c r="B223" s="17"/>
      <c r="C223" s="202" t="s">
        <v>2148</v>
      </c>
      <c r="D223" s="202" t="s">
        <v>2149</v>
      </c>
      <c r="E223" s="2" t="s">
        <v>268</v>
      </c>
      <c r="F223" s="203">
        <v>347.94</v>
      </c>
      <c r="H223" s="17"/>
    </row>
    <row r="224" spans="2:8" s="16" customFormat="1" ht="16.899999999999999" customHeight="1">
      <c r="B224" s="17"/>
      <c r="C224" s="198" t="s">
        <v>309</v>
      </c>
      <c r="D224" s="199" t="s">
        <v>310</v>
      </c>
      <c r="E224" s="200" t="s">
        <v>1</v>
      </c>
      <c r="F224" s="201">
        <v>186.184</v>
      </c>
      <c r="H224" s="17"/>
    </row>
    <row r="225" spans="2:8" s="16" customFormat="1" ht="30">
      <c r="B225" s="17"/>
      <c r="C225" s="202" t="s">
        <v>1</v>
      </c>
      <c r="D225" s="202" t="s">
        <v>2121</v>
      </c>
      <c r="E225" s="2" t="s">
        <v>1</v>
      </c>
      <c r="F225" s="203">
        <v>0</v>
      </c>
      <c r="H225" s="17"/>
    </row>
    <row r="226" spans="2:8" s="16" customFormat="1" ht="16.899999999999999" customHeight="1">
      <c r="B226" s="17"/>
      <c r="C226" s="202" t="s">
        <v>1</v>
      </c>
      <c r="D226" s="202" t="s">
        <v>2122</v>
      </c>
      <c r="E226" s="2" t="s">
        <v>1</v>
      </c>
      <c r="F226" s="203">
        <v>7.55</v>
      </c>
      <c r="H226" s="17"/>
    </row>
    <row r="227" spans="2:8" s="16" customFormat="1" ht="16.899999999999999" customHeight="1">
      <c r="B227" s="17"/>
      <c r="C227" s="202" t="s">
        <v>1</v>
      </c>
      <c r="D227" s="202" t="s">
        <v>2123</v>
      </c>
      <c r="E227" s="2" t="s">
        <v>1</v>
      </c>
      <c r="F227" s="203">
        <v>42.35</v>
      </c>
      <c r="H227" s="17"/>
    </row>
    <row r="228" spans="2:8" s="16" customFormat="1" ht="16.899999999999999" customHeight="1">
      <c r="B228" s="17"/>
      <c r="C228" s="202" t="s">
        <v>1</v>
      </c>
      <c r="D228" s="202" t="s">
        <v>2124</v>
      </c>
      <c r="E228" s="2" t="s">
        <v>1</v>
      </c>
      <c r="F228" s="203">
        <v>35.634999999999998</v>
      </c>
      <c r="H228" s="17"/>
    </row>
    <row r="229" spans="2:8" s="16" customFormat="1" ht="16.899999999999999" customHeight="1">
      <c r="B229" s="17"/>
      <c r="C229" s="202" t="s">
        <v>1</v>
      </c>
      <c r="D229" s="202" t="s">
        <v>2125</v>
      </c>
      <c r="E229" s="2" t="s">
        <v>1</v>
      </c>
      <c r="F229" s="203">
        <v>15.791</v>
      </c>
      <c r="H229" s="17"/>
    </row>
    <row r="230" spans="2:8" s="16" customFormat="1" ht="16.899999999999999" customHeight="1">
      <c r="B230" s="17"/>
      <c r="C230" s="202" t="s">
        <v>1</v>
      </c>
      <c r="D230" s="202" t="s">
        <v>2126</v>
      </c>
      <c r="E230" s="2" t="s">
        <v>1</v>
      </c>
      <c r="F230" s="203">
        <v>23.812999999999999</v>
      </c>
      <c r="H230" s="17"/>
    </row>
    <row r="231" spans="2:8" s="16" customFormat="1" ht="16.899999999999999" customHeight="1">
      <c r="B231" s="17"/>
      <c r="C231" s="202" t="s">
        <v>1</v>
      </c>
      <c r="D231" s="202" t="s">
        <v>2127</v>
      </c>
      <c r="E231" s="2" t="s">
        <v>1</v>
      </c>
      <c r="F231" s="203">
        <v>17.617999999999999</v>
      </c>
      <c r="H231" s="17"/>
    </row>
    <row r="232" spans="2:8" s="16" customFormat="1" ht="16.899999999999999" customHeight="1">
      <c r="B232" s="17"/>
      <c r="C232" s="202" t="s">
        <v>1</v>
      </c>
      <c r="D232" s="202" t="s">
        <v>2128</v>
      </c>
      <c r="E232" s="2" t="s">
        <v>1</v>
      </c>
      <c r="F232" s="203">
        <v>21.864999999999998</v>
      </c>
      <c r="H232" s="17"/>
    </row>
    <row r="233" spans="2:8" s="16" customFormat="1" ht="16.899999999999999" customHeight="1">
      <c r="B233" s="17"/>
      <c r="C233" s="202" t="s">
        <v>1</v>
      </c>
      <c r="D233" s="202" t="s">
        <v>2129</v>
      </c>
      <c r="E233" s="2" t="s">
        <v>1</v>
      </c>
      <c r="F233" s="203">
        <v>21.562000000000001</v>
      </c>
      <c r="H233" s="17"/>
    </row>
    <row r="234" spans="2:8" s="16" customFormat="1" ht="16.899999999999999" customHeight="1">
      <c r="B234" s="17"/>
      <c r="C234" s="202" t="s">
        <v>309</v>
      </c>
      <c r="D234" s="202" t="s">
        <v>191</v>
      </c>
      <c r="E234" s="2" t="s">
        <v>1</v>
      </c>
      <c r="F234" s="203">
        <v>186.184</v>
      </c>
      <c r="H234" s="17"/>
    </row>
    <row r="235" spans="2:8" s="16" customFormat="1" ht="16.899999999999999" customHeight="1">
      <c r="B235" s="17"/>
      <c r="C235" s="204" t="s">
        <v>3452</v>
      </c>
      <c r="H235" s="17"/>
    </row>
    <row r="236" spans="2:8" s="16" customFormat="1" ht="30">
      <c r="B236" s="17"/>
      <c r="C236" s="202" t="s">
        <v>2117</v>
      </c>
      <c r="D236" s="202" t="s">
        <v>2118</v>
      </c>
      <c r="E236" s="2" t="s">
        <v>170</v>
      </c>
      <c r="F236" s="203">
        <v>93.091999999999999</v>
      </c>
      <c r="H236" s="17"/>
    </row>
    <row r="237" spans="2:8" s="16" customFormat="1" ht="30">
      <c r="B237" s="17"/>
      <c r="C237" s="202" t="s">
        <v>2131</v>
      </c>
      <c r="D237" s="202" t="s">
        <v>2132</v>
      </c>
      <c r="E237" s="2" t="s">
        <v>170</v>
      </c>
      <c r="F237" s="203">
        <v>93.091999999999999</v>
      </c>
      <c r="H237" s="17"/>
    </row>
    <row r="238" spans="2:8" s="16" customFormat="1" ht="30">
      <c r="B238" s="17"/>
      <c r="C238" s="202" t="s">
        <v>456</v>
      </c>
      <c r="D238" s="202" t="s">
        <v>457</v>
      </c>
      <c r="E238" s="2" t="s">
        <v>170</v>
      </c>
      <c r="F238" s="203">
        <v>278.13099999999997</v>
      </c>
      <c r="H238" s="17"/>
    </row>
    <row r="239" spans="2:8" s="16" customFormat="1" ht="16.899999999999999" customHeight="1">
      <c r="B239" s="17"/>
      <c r="C239" s="202" t="s">
        <v>471</v>
      </c>
      <c r="D239" s="202" t="s">
        <v>472</v>
      </c>
      <c r="E239" s="2" t="s">
        <v>170</v>
      </c>
      <c r="F239" s="203">
        <v>186.184</v>
      </c>
      <c r="H239" s="17"/>
    </row>
    <row r="240" spans="2:8" s="16" customFormat="1" ht="16.899999999999999" customHeight="1">
      <c r="B240" s="17"/>
      <c r="C240" s="202" t="s">
        <v>497</v>
      </c>
      <c r="D240" s="202" t="s">
        <v>498</v>
      </c>
      <c r="E240" s="2" t="s">
        <v>170</v>
      </c>
      <c r="F240" s="203">
        <v>91.947000000000003</v>
      </c>
      <c r="H240" s="17"/>
    </row>
    <row r="241" spans="2:8" s="16" customFormat="1" ht="16.899999999999999" customHeight="1">
      <c r="B241" s="17"/>
      <c r="C241" s="198" t="s">
        <v>314</v>
      </c>
      <c r="D241" s="199" t="s">
        <v>1</v>
      </c>
      <c r="E241" s="200" t="s">
        <v>1</v>
      </c>
      <c r="F241" s="201">
        <v>186.184</v>
      </c>
      <c r="H241" s="17"/>
    </row>
    <row r="242" spans="2:8" s="16" customFormat="1" ht="16.899999999999999" customHeight="1">
      <c r="B242" s="17"/>
      <c r="C242" s="202" t="s">
        <v>1</v>
      </c>
      <c r="D242" s="202" t="s">
        <v>468</v>
      </c>
      <c r="E242" s="2" t="s">
        <v>1</v>
      </c>
      <c r="F242" s="203">
        <v>0</v>
      </c>
      <c r="H242" s="17"/>
    </row>
    <row r="243" spans="2:8" s="16" customFormat="1" ht="16.899999999999999" customHeight="1">
      <c r="B243" s="17"/>
      <c r="C243" s="202" t="s">
        <v>314</v>
      </c>
      <c r="D243" s="202" t="s">
        <v>2155</v>
      </c>
      <c r="E243" s="2" t="s">
        <v>1</v>
      </c>
      <c r="F243" s="203">
        <v>186.184</v>
      </c>
      <c r="H243" s="17"/>
    </row>
    <row r="244" spans="2:8" s="16" customFormat="1" ht="16.899999999999999" customHeight="1">
      <c r="B244" s="17"/>
      <c r="C244" s="204" t="s">
        <v>3452</v>
      </c>
      <c r="H244" s="17"/>
    </row>
    <row r="245" spans="2:8" s="16" customFormat="1" ht="30">
      <c r="B245" s="17"/>
      <c r="C245" s="202" t="s">
        <v>464</v>
      </c>
      <c r="D245" s="202" t="s">
        <v>465</v>
      </c>
      <c r="E245" s="2" t="s">
        <v>170</v>
      </c>
      <c r="F245" s="203">
        <v>186.184</v>
      </c>
      <c r="H245" s="17"/>
    </row>
    <row r="246" spans="2:8" s="16" customFormat="1" ht="16.899999999999999" customHeight="1">
      <c r="B246" s="17"/>
      <c r="C246" s="202" t="s">
        <v>483</v>
      </c>
      <c r="D246" s="202" t="s">
        <v>484</v>
      </c>
      <c r="E246" s="2" t="s">
        <v>170</v>
      </c>
      <c r="F246" s="203">
        <v>186.184</v>
      </c>
      <c r="H246" s="17"/>
    </row>
    <row r="247" spans="2:8" s="16" customFormat="1" ht="30">
      <c r="B247" s="17"/>
      <c r="C247" s="202" t="s">
        <v>490</v>
      </c>
      <c r="D247" s="202" t="s">
        <v>491</v>
      </c>
      <c r="E247" s="2" t="s">
        <v>278</v>
      </c>
      <c r="F247" s="203">
        <v>372.36799999999999</v>
      </c>
      <c r="H247" s="17"/>
    </row>
    <row r="248" spans="2:8" s="16" customFormat="1" ht="16.899999999999999" customHeight="1">
      <c r="B248" s="17"/>
      <c r="C248" s="198" t="s">
        <v>312</v>
      </c>
      <c r="D248" s="199" t="s">
        <v>1</v>
      </c>
      <c r="E248" s="200" t="s">
        <v>1</v>
      </c>
      <c r="F248" s="201">
        <v>91.947000000000003</v>
      </c>
      <c r="H248" s="17"/>
    </row>
    <row r="249" spans="2:8" s="16" customFormat="1" ht="16.899999999999999" customHeight="1">
      <c r="B249" s="17"/>
      <c r="C249" s="202" t="s">
        <v>1</v>
      </c>
      <c r="D249" s="202" t="s">
        <v>2161</v>
      </c>
      <c r="E249" s="2" t="s">
        <v>1</v>
      </c>
      <c r="F249" s="203">
        <v>0</v>
      </c>
      <c r="H249" s="17"/>
    </row>
    <row r="250" spans="2:8" s="16" customFormat="1" ht="16.899999999999999" customHeight="1">
      <c r="B250" s="17"/>
      <c r="C250" s="202" t="s">
        <v>1</v>
      </c>
      <c r="D250" s="202" t="s">
        <v>2162</v>
      </c>
      <c r="E250" s="2" t="s">
        <v>1</v>
      </c>
      <c r="F250" s="203">
        <v>91.947000000000003</v>
      </c>
      <c r="H250" s="17"/>
    </row>
    <row r="251" spans="2:8" s="16" customFormat="1" ht="16.899999999999999" customHeight="1">
      <c r="B251" s="17"/>
      <c r="C251" s="202" t="s">
        <v>312</v>
      </c>
      <c r="D251" s="202" t="s">
        <v>191</v>
      </c>
      <c r="E251" s="2" t="s">
        <v>1</v>
      </c>
      <c r="F251" s="203">
        <v>91.947000000000003</v>
      </c>
      <c r="H251" s="17"/>
    </row>
    <row r="252" spans="2:8" s="16" customFormat="1" ht="16.899999999999999" customHeight="1">
      <c r="B252" s="17"/>
      <c r="C252" s="204" t="s">
        <v>3452</v>
      </c>
      <c r="H252" s="17"/>
    </row>
    <row r="253" spans="2:8" s="16" customFormat="1" ht="16.899999999999999" customHeight="1">
      <c r="B253" s="17"/>
      <c r="C253" s="202" t="s">
        <v>497</v>
      </c>
      <c r="D253" s="202" t="s">
        <v>498</v>
      </c>
      <c r="E253" s="2" t="s">
        <v>170</v>
      </c>
      <c r="F253" s="203">
        <v>91.947000000000003</v>
      </c>
      <c r="H253" s="17"/>
    </row>
    <row r="254" spans="2:8" s="16" customFormat="1" ht="30">
      <c r="B254" s="17"/>
      <c r="C254" s="202" t="s">
        <v>456</v>
      </c>
      <c r="D254" s="202" t="s">
        <v>457</v>
      </c>
      <c r="E254" s="2" t="s">
        <v>170</v>
      </c>
      <c r="F254" s="203">
        <v>278.13099999999997</v>
      </c>
      <c r="H254" s="17"/>
    </row>
    <row r="255" spans="2:8" s="16" customFormat="1" ht="30">
      <c r="B255" s="17"/>
      <c r="C255" s="202" t="s">
        <v>464</v>
      </c>
      <c r="D255" s="202" t="s">
        <v>465</v>
      </c>
      <c r="E255" s="2" t="s">
        <v>170</v>
      </c>
      <c r="F255" s="203">
        <v>186.184</v>
      </c>
      <c r="H255" s="17"/>
    </row>
    <row r="256" spans="2:8" s="16" customFormat="1" ht="26.45" customHeight="1">
      <c r="B256" s="17"/>
      <c r="C256" s="197" t="s">
        <v>3472</v>
      </c>
      <c r="D256" s="197" t="s">
        <v>112</v>
      </c>
      <c r="H256" s="17"/>
    </row>
    <row r="257" spans="2:8" s="16" customFormat="1" ht="16.899999999999999" customHeight="1">
      <c r="B257" s="17"/>
      <c r="C257" s="198" t="s">
        <v>1883</v>
      </c>
      <c r="D257" s="199" t="s">
        <v>1</v>
      </c>
      <c r="E257" s="200" t="s">
        <v>1</v>
      </c>
      <c r="F257" s="201">
        <v>6.05</v>
      </c>
      <c r="H257" s="17"/>
    </row>
    <row r="258" spans="2:8" s="16" customFormat="1" ht="16.899999999999999" customHeight="1">
      <c r="B258" s="17"/>
      <c r="C258" s="202" t="s">
        <v>1</v>
      </c>
      <c r="D258" s="202" t="s">
        <v>1880</v>
      </c>
      <c r="E258" s="2" t="s">
        <v>1</v>
      </c>
      <c r="F258" s="203">
        <v>0</v>
      </c>
      <c r="H258" s="17"/>
    </row>
    <row r="259" spans="2:8" s="16" customFormat="1" ht="16.899999999999999" customHeight="1">
      <c r="B259" s="17"/>
      <c r="C259" s="202" t="s">
        <v>1</v>
      </c>
      <c r="D259" s="202" t="s">
        <v>2417</v>
      </c>
      <c r="E259" s="2" t="s">
        <v>1</v>
      </c>
      <c r="F259" s="203">
        <v>6.05</v>
      </c>
      <c r="H259" s="17"/>
    </row>
    <row r="260" spans="2:8" s="16" customFormat="1" ht="16.899999999999999" customHeight="1">
      <c r="B260" s="17"/>
      <c r="C260" s="202" t="s">
        <v>1883</v>
      </c>
      <c r="D260" s="202" t="s">
        <v>191</v>
      </c>
      <c r="E260" s="2" t="s">
        <v>1</v>
      </c>
      <c r="F260" s="203">
        <v>6.05</v>
      </c>
      <c r="H260" s="17"/>
    </row>
    <row r="261" spans="2:8" s="16" customFormat="1" ht="16.899999999999999" customHeight="1">
      <c r="B261" s="17"/>
      <c r="C261" s="204" t="s">
        <v>3452</v>
      </c>
      <c r="H261" s="17"/>
    </row>
    <row r="262" spans="2:8" s="16" customFormat="1" ht="16.899999999999999" customHeight="1">
      <c r="B262" s="17"/>
      <c r="C262" s="202" t="s">
        <v>1876</v>
      </c>
      <c r="D262" s="202" t="s">
        <v>1877</v>
      </c>
      <c r="E262" s="2" t="s">
        <v>170</v>
      </c>
      <c r="F262" s="203">
        <v>6.05</v>
      </c>
      <c r="H262" s="17"/>
    </row>
    <row r="263" spans="2:8" s="16" customFormat="1" ht="30">
      <c r="B263" s="17"/>
      <c r="C263" s="202" t="s">
        <v>464</v>
      </c>
      <c r="D263" s="202" t="s">
        <v>465</v>
      </c>
      <c r="E263" s="2" t="s">
        <v>170</v>
      </c>
      <c r="F263" s="203">
        <v>78.650000000000006</v>
      </c>
      <c r="H263" s="17"/>
    </row>
    <row r="264" spans="2:8" s="16" customFormat="1" ht="16.899999999999999" customHeight="1">
      <c r="B264" s="17"/>
      <c r="C264" s="202" t="s">
        <v>497</v>
      </c>
      <c r="D264" s="202" t="s">
        <v>498</v>
      </c>
      <c r="E264" s="2" t="s">
        <v>170</v>
      </c>
      <c r="F264" s="203">
        <v>52.514000000000003</v>
      </c>
      <c r="H264" s="17"/>
    </row>
    <row r="265" spans="2:8" s="16" customFormat="1" ht="16.899999999999999" customHeight="1">
      <c r="B265" s="17"/>
      <c r="C265" s="198" t="s">
        <v>1753</v>
      </c>
      <c r="D265" s="199" t="s">
        <v>1</v>
      </c>
      <c r="E265" s="200" t="s">
        <v>1</v>
      </c>
      <c r="F265" s="201">
        <v>20.085999999999999</v>
      </c>
      <c r="H265" s="17"/>
    </row>
    <row r="266" spans="2:8" s="16" customFormat="1" ht="16.899999999999999" customHeight="1">
      <c r="B266" s="17"/>
      <c r="C266" s="202" t="s">
        <v>1</v>
      </c>
      <c r="D266" s="202" t="s">
        <v>1805</v>
      </c>
      <c r="E266" s="2" t="s">
        <v>1</v>
      </c>
      <c r="F266" s="203">
        <v>0</v>
      </c>
      <c r="H266" s="17"/>
    </row>
    <row r="267" spans="2:8" s="16" customFormat="1" ht="16.899999999999999" customHeight="1">
      <c r="B267" s="17"/>
      <c r="C267" s="202" t="s">
        <v>1</v>
      </c>
      <c r="D267" s="202" t="s">
        <v>2405</v>
      </c>
      <c r="E267" s="2" t="s">
        <v>1</v>
      </c>
      <c r="F267" s="203">
        <v>20.085999999999999</v>
      </c>
      <c r="H267" s="17"/>
    </row>
    <row r="268" spans="2:8" s="16" customFormat="1" ht="16.899999999999999" customHeight="1">
      <c r="B268" s="17"/>
      <c r="C268" s="202" t="s">
        <v>1753</v>
      </c>
      <c r="D268" s="202" t="s">
        <v>191</v>
      </c>
      <c r="E268" s="2" t="s">
        <v>1</v>
      </c>
      <c r="F268" s="203">
        <v>20.085999999999999</v>
      </c>
      <c r="H268" s="17"/>
    </row>
    <row r="269" spans="2:8" s="16" customFormat="1" ht="16.899999999999999" customHeight="1">
      <c r="B269" s="17"/>
      <c r="C269" s="204" t="s">
        <v>3452</v>
      </c>
      <c r="H269" s="17"/>
    </row>
    <row r="270" spans="2:8" s="16" customFormat="1" ht="16.899999999999999" customHeight="1">
      <c r="B270" s="17"/>
      <c r="C270" s="202" t="s">
        <v>1801</v>
      </c>
      <c r="D270" s="202" t="s">
        <v>1802</v>
      </c>
      <c r="E270" s="2" t="s">
        <v>170</v>
      </c>
      <c r="F270" s="203">
        <v>20.085999999999999</v>
      </c>
      <c r="H270" s="17"/>
    </row>
    <row r="271" spans="2:8" s="16" customFormat="1" ht="30">
      <c r="B271" s="17"/>
      <c r="C271" s="202" t="s">
        <v>464</v>
      </c>
      <c r="D271" s="202" t="s">
        <v>465</v>
      </c>
      <c r="E271" s="2" t="s">
        <v>170</v>
      </c>
      <c r="F271" s="203">
        <v>78.650000000000006</v>
      </c>
      <c r="H271" s="17"/>
    </row>
    <row r="272" spans="2:8" s="16" customFormat="1" ht="16.899999999999999" customHeight="1">
      <c r="B272" s="17"/>
      <c r="C272" s="202" t="s">
        <v>497</v>
      </c>
      <c r="D272" s="202" t="s">
        <v>498</v>
      </c>
      <c r="E272" s="2" t="s">
        <v>170</v>
      </c>
      <c r="F272" s="203">
        <v>52.514000000000003</v>
      </c>
      <c r="H272" s="17"/>
    </row>
    <row r="273" spans="2:8" s="16" customFormat="1" ht="16.899999999999999" customHeight="1">
      <c r="B273" s="17"/>
      <c r="C273" s="202" t="s">
        <v>1808</v>
      </c>
      <c r="D273" s="202" t="s">
        <v>1809</v>
      </c>
      <c r="E273" s="2" t="s">
        <v>278</v>
      </c>
      <c r="F273" s="203">
        <v>40.171999999999997</v>
      </c>
      <c r="H273" s="17"/>
    </row>
    <row r="274" spans="2:8" s="16" customFormat="1" ht="16.899999999999999" customHeight="1">
      <c r="B274" s="17"/>
      <c r="C274" s="198" t="s">
        <v>316</v>
      </c>
      <c r="D274" s="199" t="s">
        <v>1</v>
      </c>
      <c r="E274" s="200" t="s">
        <v>1</v>
      </c>
      <c r="F274" s="201">
        <v>150</v>
      </c>
      <c r="H274" s="17"/>
    </row>
    <row r="275" spans="2:8" s="16" customFormat="1" ht="16.899999999999999" customHeight="1">
      <c r="B275" s="17"/>
      <c r="C275" s="202" t="s">
        <v>1</v>
      </c>
      <c r="D275" s="202" t="s">
        <v>2139</v>
      </c>
      <c r="E275" s="2" t="s">
        <v>1</v>
      </c>
      <c r="F275" s="203">
        <v>0</v>
      </c>
      <c r="H275" s="17"/>
    </row>
    <row r="276" spans="2:8" s="16" customFormat="1" ht="16.899999999999999" customHeight="1">
      <c r="B276" s="17"/>
      <c r="C276" s="202" t="s">
        <v>1</v>
      </c>
      <c r="D276" s="202" t="s">
        <v>2396</v>
      </c>
      <c r="E276" s="2" t="s">
        <v>1</v>
      </c>
      <c r="F276" s="203">
        <v>150</v>
      </c>
      <c r="H276" s="17"/>
    </row>
    <row r="277" spans="2:8" s="16" customFormat="1" ht="16.899999999999999" customHeight="1">
      <c r="B277" s="17"/>
      <c r="C277" s="202" t="s">
        <v>316</v>
      </c>
      <c r="D277" s="202" t="s">
        <v>191</v>
      </c>
      <c r="E277" s="2" t="s">
        <v>1</v>
      </c>
      <c r="F277" s="203">
        <v>150</v>
      </c>
      <c r="H277" s="17"/>
    </row>
    <row r="278" spans="2:8" s="16" customFormat="1" ht="16.899999999999999" customHeight="1">
      <c r="B278" s="17"/>
      <c r="C278" s="204" t="s">
        <v>3452</v>
      </c>
      <c r="H278" s="17"/>
    </row>
    <row r="279" spans="2:8" s="16" customFormat="1" ht="16.899999999999999" customHeight="1">
      <c r="B279" s="17"/>
      <c r="C279" s="202" t="s">
        <v>2135</v>
      </c>
      <c r="D279" s="202" t="s">
        <v>2136</v>
      </c>
      <c r="E279" s="2" t="s">
        <v>268</v>
      </c>
      <c r="F279" s="203">
        <v>150</v>
      </c>
      <c r="H279" s="17"/>
    </row>
    <row r="280" spans="2:8" s="16" customFormat="1" ht="16.899999999999999" customHeight="1">
      <c r="B280" s="17"/>
      <c r="C280" s="202" t="s">
        <v>2148</v>
      </c>
      <c r="D280" s="202" t="s">
        <v>2149</v>
      </c>
      <c r="E280" s="2" t="s">
        <v>268</v>
      </c>
      <c r="F280" s="203">
        <v>150</v>
      </c>
      <c r="H280" s="17"/>
    </row>
    <row r="281" spans="2:8" s="16" customFormat="1" ht="16.899999999999999" customHeight="1">
      <c r="B281" s="17"/>
      <c r="C281" s="198" t="s">
        <v>309</v>
      </c>
      <c r="D281" s="199" t="s">
        <v>310</v>
      </c>
      <c r="E281" s="200" t="s">
        <v>1</v>
      </c>
      <c r="F281" s="201">
        <v>78.650000000000006</v>
      </c>
      <c r="H281" s="17"/>
    </row>
    <row r="282" spans="2:8" s="16" customFormat="1" ht="30">
      <c r="B282" s="17"/>
      <c r="C282" s="202" t="s">
        <v>1</v>
      </c>
      <c r="D282" s="202" t="s">
        <v>2121</v>
      </c>
      <c r="E282" s="2" t="s">
        <v>1</v>
      </c>
      <c r="F282" s="203">
        <v>0</v>
      </c>
      <c r="H282" s="17"/>
    </row>
    <row r="283" spans="2:8" s="16" customFormat="1" ht="16.899999999999999" customHeight="1">
      <c r="B283" s="17"/>
      <c r="C283" s="202" t="s">
        <v>1</v>
      </c>
      <c r="D283" s="202" t="s">
        <v>2393</v>
      </c>
      <c r="E283" s="2" t="s">
        <v>1</v>
      </c>
      <c r="F283" s="203">
        <v>78.650000000000006</v>
      </c>
      <c r="H283" s="17"/>
    </row>
    <row r="284" spans="2:8" s="16" customFormat="1" ht="16.899999999999999" customHeight="1">
      <c r="B284" s="17"/>
      <c r="C284" s="202" t="s">
        <v>309</v>
      </c>
      <c r="D284" s="202" t="s">
        <v>191</v>
      </c>
      <c r="E284" s="2" t="s">
        <v>1</v>
      </c>
      <c r="F284" s="203">
        <v>78.650000000000006</v>
      </c>
      <c r="H284" s="17"/>
    </row>
    <row r="285" spans="2:8" s="16" customFormat="1" ht="16.899999999999999" customHeight="1">
      <c r="B285" s="17"/>
      <c r="C285" s="204" t="s">
        <v>3452</v>
      </c>
      <c r="H285" s="17"/>
    </row>
    <row r="286" spans="2:8" s="16" customFormat="1" ht="30">
      <c r="B286" s="17"/>
      <c r="C286" s="202" t="s">
        <v>383</v>
      </c>
      <c r="D286" s="202" t="s">
        <v>384</v>
      </c>
      <c r="E286" s="2" t="s">
        <v>170</v>
      </c>
      <c r="F286" s="203">
        <v>39.325000000000003</v>
      </c>
      <c r="H286" s="17"/>
    </row>
    <row r="287" spans="2:8" s="16" customFormat="1" ht="30">
      <c r="B287" s="17"/>
      <c r="C287" s="202" t="s">
        <v>390</v>
      </c>
      <c r="D287" s="202" t="s">
        <v>391</v>
      </c>
      <c r="E287" s="2" t="s">
        <v>170</v>
      </c>
      <c r="F287" s="203">
        <v>39.325000000000003</v>
      </c>
      <c r="H287" s="17"/>
    </row>
    <row r="288" spans="2:8" s="16" customFormat="1" ht="30">
      <c r="B288" s="17"/>
      <c r="C288" s="202" t="s">
        <v>456</v>
      </c>
      <c r="D288" s="202" t="s">
        <v>457</v>
      </c>
      <c r="E288" s="2" t="s">
        <v>170</v>
      </c>
      <c r="F288" s="203">
        <v>131.16399999999999</v>
      </c>
      <c r="H288" s="17"/>
    </row>
    <row r="289" spans="2:8" s="16" customFormat="1" ht="16.899999999999999" customHeight="1">
      <c r="B289" s="17"/>
      <c r="C289" s="202" t="s">
        <v>471</v>
      </c>
      <c r="D289" s="202" t="s">
        <v>472</v>
      </c>
      <c r="E289" s="2" t="s">
        <v>170</v>
      </c>
      <c r="F289" s="203">
        <v>78.650000000000006</v>
      </c>
      <c r="H289" s="17"/>
    </row>
    <row r="290" spans="2:8" s="16" customFormat="1" ht="16.899999999999999" customHeight="1">
      <c r="B290" s="17"/>
      <c r="C290" s="202" t="s">
        <v>497</v>
      </c>
      <c r="D290" s="202" t="s">
        <v>498</v>
      </c>
      <c r="E290" s="2" t="s">
        <v>170</v>
      </c>
      <c r="F290" s="203">
        <v>52.514000000000003</v>
      </c>
      <c r="H290" s="17"/>
    </row>
    <row r="291" spans="2:8" s="16" customFormat="1" ht="16.899999999999999" customHeight="1">
      <c r="B291" s="17"/>
      <c r="C291" s="198" t="s">
        <v>314</v>
      </c>
      <c r="D291" s="199" t="s">
        <v>1</v>
      </c>
      <c r="E291" s="200" t="s">
        <v>1</v>
      </c>
      <c r="F291" s="201">
        <v>78.650000000000006</v>
      </c>
      <c r="H291" s="17"/>
    </row>
    <row r="292" spans="2:8" s="16" customFormat="1" ht="16.899999999999999" customHeight="1">
      <c r="B292" s="17"/>
      <c r="C292" s="202" t="s">
        <v>1</v>
      </c>
      <c r="D292" s="202" t="s">
        <v>468</v>
      </c>
      <c r="E292" s="2" t="s">
        <v>1</v>
      </c>
      <c r="F292" s="203">
        <v>0</v>
      </c>
      <c r="H292" s="17"/>
    </row>
    <row r="293" spans="2:8" s="16" customFormat="1" ht="16.899999999999999" customHeight="1">
      <c r="B293" s="17"/>
      <c r="C293" s="202" t="s">
        <v>314</v>
      </c>
      <c r="D293" s="202" t="s">
        <v>2155</v>
      </c>
      <c r="E293" s="2" t="s">
        <v>1</v>
      </c>
      <c r="F293" s="203">
        <v>78.650000000000006</v>
      </c>
      <c r="H293" s="17"/>
    </row>
    <row r="294" spans="2:8" s="16" customFormat="1" ht="16.899999999999999" customHeight="1">
      <c r="B294" s="17"/>
      <c r="C294" s="204" t="s">
        <v>3452</v>
      </c>
      <c r="H294" s="17"/>
    </row>
    <row r="295" spans="2:8" s="16" customFormat="1" ht="30">
      <c r="B295" s="17"/>
      <c r="C295" s="202" t="s">
        <v>464</v>
      </c>
      <c r="D295" s="202" t="s">
        <v>465</v>
      </c>
      <c r="E295" s="2" t="s">
        <v>170</v>
      </c>
      <c r="F295" s="203">
        <v>78.650000000000006</v>
      </c>
      <c r="H295" s="17"/>
    </row>
    <row r="296" spans="2:8" s="16" customFormat="1" ht="16.899999999999999" customHeight="1">
      <c r="B296" s="17"/>
      <c r="C296" s="202" t="s">
        <v>483</v>
      </c>
      <c r="D296" s="202" t="s">
        <v>484</v>
      </c>
      <c r="E296" s="2" t="s">
        <v>170</v>
      </c>
      <c r="F296" s="203">
        <v>78.650000000000006</v>
      </c>
      <c r="H296" s="17"/>
    </row>
    <row r="297" spans="2:8" s="16" customFormat="1" ht="30">
      <c r="B297" s="17"/>
      <c r="C297" s="202" t="s">
        <v>490</v>
      </c>
      <c r="D297" s="202" t="s">
        <v>491</v>
      </c>
      <c r="E297" s="2" t="s">
        <v>278</v>
      </c>
      <c r="F297" s="203">
        <v>157.30000000000001</v>
      </c>
      <c r="H297" s="17"/>
    </row>
    <row r="298" spans="2:8" s="16" customFormat="1" ht="16.899999999999999" customHeight="1">
      <c r="B298" s="17"/>
      <c r="C298" s="198" t="s">
        <v>312</v>
      </c>
      <c r="D298" s="199" t="s">
        <v>1</v>
      </c>
      <c r="E298" s="200" t="s">
        <v>1</v>
      </c>
      <c r="F298" s="201">
        <v>52.514000000000003</v>
      </c>
      <c r="H298" s="17"/>
    </row>
    <row r="299" spans="2:8" s="16" customFormat="1" ht="16.899999999999999" customHeight="1">
      <c r="B299" s="17"/>
      <c r="C299" s="202" t="s">
        <v>1</v>
      </c>
      <c r="D299" s="202" t="s">
        <v>2161</v>
      </c>
      <c r="E299" s="2" t="s">
        <v>1</v>
      </c>
      <c r="F299" s="203">
        <v>0</v>
      </c>
      <c r="H299" s="17"/>
    </row>
    <row r="300" spans="2:8" s="16" customFormat="1" ht="16.899999999999999" customHeight="1">
      <c r="B300" s="17"/>
      <c r="C300" s="202" t="s">
        <v>1</v>
      </c>
      <c r="D300" s="202" t="s">
        <v>2162</v>
      </c>
      <c r="E300" s="2" t="s">
        <v>1</v>
      </c>
      <c r="F300" s="203">
        <v>52.514000000000003</v>
      </c>
      <c r="H300" s="17"/>
    </row>
    <row r="301" spans="2:8" s="16" customFormat="1" ht="16.899999999999999" customHeight="1">
      <c r="B301" s="17"/>
      <c r="C301" s="202" t="s">
        <v>312</v>
      </c>
      <c r="D301" s="202" t="s">
        <v>191</v>
      </c>
      <c r="E301" s="2" t="s">
        <v>1</v>
      </c>
      <c r="F301" s="203">
        <v>52.514000000000003</v>
      </c>
      <c r="H301" s="17"/>
    </row>
    <row r="302" spans="2:8" s="16" customFormat="1" ht="16.899999999999999" customHeight="1">
      <c r="B302" s="17"/>
      <c r="C302" s="204" t="s">
        <v>3452</v>
      </c>
      <c r="H302" s="17"/>
    </row>
    <row r="303" spans="2:8" s="16" customFormat="1" ht="16.899999999999999" customHeight="1">
      <c r="B303" s="17"/>
      <c r="C303" s="202" t="s">
        <v>497</v>
      </c>
      <c r="D303" s="202" t="s">
        <v>498</v>
      </c>
      <c r="E303" s="2" t="s">
        <v>170</v>
      </c>
      <c r="F303" s="203">
        <v>52.514000000000003</v>
      </c>
      <c r="H303" s="17"/>
    </row>
    <row r="304" spans="2:8" s="16" customFormat="1" ht="30">
      <c r="B304" s="17"/>
      <c r="C304" s="202" t="s">
        <v>456</v>
      </c>
      <c r="D304" s="202" t="s">
        <v>457</v>
      </c>
      <c r="E304" s="2" t="s">
        <v>170</v>
      </c>
      <c r="F304" s="203">
        <v>131.16399999999999</v>
      </c>
      <c r="H304" s="17"/>
    </row>
    <row r="305" spans="2:8" s="16" customFormat="1" ht="30">
      <c r="B305" s="17"/>
      <c r="C305" s="202" t="s">
        <v>464</v>
      </c>
      <c r="D305" s="202" t="s">
        <v>465</v>
      </c>
      <c r="E305" s="2" t="s">
        <v>170</v>
      </c>
      <c r="F305" s="203">
        <v>78.650000000000006</v>
      </c>
      <c r="H305" s="17"/>
    </row>
    <row r="306" spans="2:8" s="16" customFormat="1" ht="7.35" customHeight="1">
      <c r="B306" s="29"/>
      <c r="C306" s="30"/>
      <c r="D306" s="30"/>
      <c r="E306" s="30"/>
      <c r="F306" s="30"/>
      <c r="G306" s="30"/>
      <c r="H306" s="17"/>
    </row>
    <row r="307" spans="2:8" s="16" customFormat="1"/>
  </sheetData>
  <mergeCells count="2">
    <mergeCell ref="D5:F5"/>
    <mergeCell ref="D6:F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04"/>
  <sheetViews>
    <sheetView topLeftCell="A193" workbookViewId="0">
      <selection activeCell="C129" sqref="C129:C204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87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s="16" customFormat="1" ht="12" customHeight="1">
      <c r="B8" s="17"/>
      <c r="D8" s="11" t="s">
        <v>133</v>
      </c>
      <c r="L8" s="17"/>
    </row>
    <row r="9" spans="2:46" s="16" customFormat="1" ht="16.5" customHeight="1">
      <c r="B9" s="17"/>
      <c r="E9" s="239" t="s">
        <v>134</v>
      </c>
      <c r="F9" s="266"/>
      <c r="G9" s="266"/>
      <c r="H9" s="266"/>
      <c r="L9" s="17"/>
    </row>
    <row r="10" spans="2:46" s="16" customFormat="1">
      <c r="B10" s="17"/>
      <c r="L10" s="17"/>
    </row>
    <row r="11" spans="2:4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4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46" s="16" customFormat="1" ht="10.9" customHeight="1">
      <c r="B13" s="17"/>
      <c r="L13" s="17"/>
    </row>
    <row r="14" spans="2:4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4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4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ROUND(J126,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ROUND((SUM(BE126:BE201)),  2)</f>
        <v>0</v>
      </c>
      <c r="I33" s="88">
        <v>0.21</v>
      </c>
      <c r="J33" s="73">
        <f>ROUND(((SUM(BE126:BE201))*I33),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ROUND((SUM(BF126:BF201)),  2)</f>
        <v>0</v>
      </c>
      <c r="I34" s="88">
        <v>0.15</v>
      </c>
      <c r="J34" s="73">
        <f>ROUND(((SUM(BF126:BF201))*I34),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ROUND((SUM(BG126:BG201)),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ROUND((SUM(BH126:BH201)),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ROUND((SUM(BI126:BI201)),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SO.00 - Odstranění provozní budovy ČOV a souvisejících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J126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J127</f>
        <v>0</v>
      </c>
      <c r="L97" s="102"/>
    </row>
    <row r="98" spans="2:12" s="70" customFormat="1" ht="19.899999999999999" customHeight="1">
      <c r="B98" s="106"/>
      <c r="D98" s="107" t="s">
        <v>141</v>
      </c>
      <c r="E98" s="108"/>
      <c r="F98" s="108"/>
      <c r="G98" s="108"/>
      <c r="H98" s="108"/>
      <c r="I98" s="108"/>
      <c r="J98" s="109">
        <f>J128</f>
        <v>0</v>
      </c>
      <c r="L98" s="106"/>
    </row>
    <row r="99" spans="2:12" s="70" customFormat="1" ht="19.899999999999999" customHeight="1">
      <c r="B99" s="106"/>
      <c r="D99" s="107" t="s">
        <v>142</v>
      </c>
      <c r="E99" s="108"/>
      <c r="F99" s="108"/>
      <c r="G99" s="108"/>
      <c r="H99" s="108"/>
      <c r="I99" s="108"/>
      <c r="J99" s="109">
        <f>J148</f>
        <v>0</v>
      </c>
      <c r="L99" s="106"/>
    </row>
    <row r="100" spans="2:12" s="70" customFormat="1" ht="19.899999999999999" customHeight="1">
      <c r="B100" s="106"/>
      <c r="D100" s="107" t="s">
        <v>143</v>
      </c>
      <c r="E100" s="108"/>
      <c r="F100" s="108"/>
      <c r="G100" s="108"/>
      <c r="H100" s="108"/>
      <c r="I100" s="108"/>
      <c r="J100" s="109">
        <f>J151</f>
        <v>0</v>
      </c>
      <c r="L100" s="106"/>
    </row>
    <row r="101" spans="2:12" s="70" customFormat="1" ht="19.899999999999999" customHeight="1">
      <c r="B101" s="106"/>
      <c r="D101" s="107" t="s">
        <v>144</v>
      </c>
      <c r="E101" s="108"/>
      <c r="F101" s="108"/>
      <c r="G101" s="108"/>
      <c r="H101" s="108"/>
      <c r="I101" s="108"/>
      <c r="J101" s="109">
        <f>J154</f>
        <v>0</v>
      </c>
      <c r="L101" s="106"/>
    </row>
    <row r="102" spans="2:12" s="70" customFormat="1" ht="19.899999999999999" customHeight="1">
      <c r="B102" s="106"/>
      <c r="D102" s="107" t="s">
        <v>145</v>
      </c>
      <c r="E102" s="108"/>
      <c r="F102" s="108"/>
      <c r="G102" s="108"/>
      <c r="H102" s="108"/>
      <c r="I102" s="108"/>
      <c r="J102" s="109">
        <f>J157</f>
        <v>0</v>
      </c>
      <c r="L102" s="106"/>
    </row>
    <row r="103" spans="2:12" s="70" customFormat="1" ht="19.899999999999999" customHeight="1">
      <c r="B103" s="106"/>
      <c r="D103" s="107" t="s">
        <v>146</v>
      </c>
      <c r="E103" s="108"/>
      <c r="F103" s="108"/>
      <c r="G103" s="108"/>
      <c r="H103" s="108"/>
      <c r="I103" s="108"/>
      <c r="J103" s="109">
        <f>J160</f>
        <v>0</v>
      </c>
      <c r="L103" s="106"/>
    </row>
    <row r="104" spans="2:12" s="70" customFormat="1" ht="19.899999999999999" customHeight="1">
      <c r="B104" s="106"/>
      <c r="D104" s="107" t="s">
        <v>147</v>
      </c>
      <c r="E104" s="108"/>
      <c r="F104" s="108"/>
      <c r="G104" s="108"/>
      <c r="H104" s="108"/>
      <c r="I104" s="108"/>
      <c r="J104" s="109">
        <f>J163</f>
        <v>0</v>
      </c>
      <c r="L104" s="106"/>
    </row>
    <row r="105" spans="2:12" s="70" customFormat="1" ht="19.899999999999999" customHeight="1">
      <c r="B105" s="106"/>
      <c r="D105" s="107" t="s">
        <v>148</v>
      </c>
      <c r="E105" s="108"/>
      <c r="F105" s="108"/>
      <c r="G105" s="108"/>
      <c r="H105" s="108"/>
      <c r="I105" s="108"/>
      <c r="J105" s="109">
        <f>J166</f>
        <v>0</v>
      </c>
      <c r="L105" s="106"/>
    </row>
    <row r="106" spans="2:12" s="70" customFormat="1" ht="19.899999999999999" customHeight="1">
      <c r="B106" s="106"/>
      <c r="D106" s="107" t="s">
        <v>149</v>
      </c>
      <c r="E106" s="108"/>
      <c r="F106" s="108"/>
      <c r="G106" s="108"/>
      <c r="H106" s="108"/>
      <c r="I106" s="108"/>
      <c r="J106" s="109">
        <f>J183</f>
        <v>0</v>
      </c>
      <c r="L106" s="106"/>
    </row>
    <row r="107" spans="2:12" s="16" customFormat="1" ht="21.75" customHeight="1">
      <c r="B107" s="17"/>
      <c r="L107" s="17"/>
    </row>
    <row r="108" spans="2:12" s="16" customFormat="1" ht="6.9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17"/>
    </row>
    <row r="112" spans="2:12" s="16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3" spans="2:63" s="16" customFormat="1" ht="24.95" customHeight="1">
      <c r="B113" s="17"/>
      <c r="C113" s="6" t="s">
        <v>150</v>
      </c>
      <c r="L113" s="17"/>
    </row>
    <row r="114" spans="2:63" s="16" customFormat="1" ht="6.95" customHeight="1">
      <c r="B114" s="17"/>
      <c r="L114" s="17"/>
    </row>
    <row r="115" spans="2:63" s="16" customFormat="1" ht="12" customHeight="1">
      <c r="B115" s="17"/>
      <c r="C115" s="11" t="s">
        <v>16</v>
      </c>
      <c r="L115" s="17"/>
    </row>
    <row r="116" spans="2:63" s="16" customFormat="1" ht="16.5" customHeight="1">
      <c r="B116" s="17"/>
      <c r="E116" s="267" t="str">
        <f>E7</f>
        <v>ČOV Nebužely - rekonstrukce</v>
      </c>
      <c r="F116" s="268"/>
      <c r="G116" s="268"/>
      <c r="H116" s="268"/>
      <c r="L116" s="17"/>
    </row>
    <row r="117" spans="2:63" s="16" customFormat="1" ht="12" customHeight="1">
      <c r="B117" s="17"/>
      <c r="C117" s="11" t="s">
        <v>133</v>
      </c>
      <c r="L117" s="17"/>
    </row>
    <row r="118" spans="2:63" s="16" customFormat="1" ht="16.5" customHeight="1">
      <c r="B118" s="17"/>
      <c r="E118" s="239" t="str">
        <f>E9</f>
        <v>SO.00 - Odstranění provozní budovy ČOV a souvisejících</v>
      </c>
      <c r="F118" s="266"/>
      <c r="G118" s="266"/>
      <c r="H118" s="266"/>
      <c r="L118" s="17"/>
    </row>
    <row r="119" spans="2:63" s="16" customFormat="1" ht="6.95" customHeight="1">
      <c r="B119" s="17"/>
      <c r="L119" s="17"/>
    </row>
    <row r="120" spans="2:63" s="16" customFormat="1" ht="12" customHeight="1">
      <c r="B120" s="17"/>
      <c r="C120" s="11" t="s">
        <v>20</v>
      </c>
      <c r="F120" s="12" t="str">
        <f>F12</f>
        <v>Obec Nebužely</v>
      </c>
      <c r="I120" s="11" t="s">
        <v>22</v>
      </c>
      <c r="J120" s="81" t="str">
        <f>IF(J12="","",J12)</f>
        <v>31. 3. 2022</v>
      </c>
      <c r="L120" s="17"/>
    </row>
    <row r="121" spans="2:63" s="16" customFormat="1" ht="6.95" customHeight="1">
      <c r="B121" s="17"/>
      <c r="L121" s="17"/>
    </row>
    <row r="122" spans="2:63" s="16" customFormat="1" ht="15.2" customHeight="1">
      <c r="B122" s="17"/>
      <c r="C122" s="11" t="s">
        <v>24</v>
      </c>
      <c r="F122" s="12" t="str">
        <f>E15</f>
        <v>Vodárny Kladno – Mělník, a.s.</v>
      </c>
      <c r="I122" s="11" t="s">
        <v>31</v>
      </c>
      <c r="J122" s="97" t="str">
        <f>E21</f>
        <v>SERVIS ISA s.r.o.</v>
      </c>
      <c r="L122" s="17"/>
    </row>
    <row r="123" spans="2:63" s="16" customFormat="1" ht="15.2" customHeight="1">
      <c r="B123" s="17"/>
      <c r="C123" s="11" t="s">
        <v>29</v>
      </c>
      <c r="F123" s="12" t="str">
        <f>IF(E18="","",E18)</f>
        <v>Vyplň údaj</v>
      </c>
      <c r="I123" s="11" t="s">
        <v>35</v>
      </c>
      <c r="J123" s="97" t="str">
        <f>E24</f>
        <v xml:space="preserve"> </v>
      </c>
      <c r="L123" s="17"/>
    </row>
    <row r="124" spans="2:63" s="16" customFormat="1" ht="10.35" customHeight="1">
      <c r="B124" s="17"/>
      <c r="L124" s="17"/>
    </row>
    <row r="125" spans="2:63" s="110" customFormat="1" ht="29.25" customHeight="1">
      <c r="B125" s="111"/>
      <c r="C125" s="112" t="s">
        <v>151</v>
      </c>
      <c r="D125" s="113" t="s">
        <v>63</v>
      </c>
      <c r="E125" s="113" t="s">
        <v>59</v>
      </c>
      <c r="F125" s="113" t="s">
        <v>60</v>
      </c>
      <c r="G125" s="113" t="s">
        <v>152</v>
      </c>
      <c r="H125" s="113" t="s">
        <v>153</v>
      </c>
      <c r="I125" s="113" t="s">
        <v>154</v>
      </c>
      <c r="J125" s="113" t="s">
        <v>137</v>
      </c>
      <c r="K125" s="114" t="s">
        <v>155</v>
      </c>
      <c r="L125" s="111"/>
      <c r="M125" s="44" t="s">
        <v>1</v>
      </c>
      <c r="N125" s="45" t="s">
        <v>42</v>
      </c>
      <c r="O125" s="45" t="s">
        <v>156</v>
      </c>
      <c r="P125" s="45" t="s">
        <v>157</v>
      </c>
      <c r="Q125" s="45" t="s">
        <v>158</v>
      </c>
      <c r="R125" s="45" t="s">
        <v>159</v>
      </c>
      <c r="S125" s="45" t="s">
        <v>160</v>
      </c>
      <c r="T125" s="46" t="s">
        <v>161</v>
      </c>
    </row>
    <row r="126" spans="2:63" s="16" customFormat="1" ht="22.9" customHeight="1">
      <c r="B126" s="17"/>
      <c r="C126" s="50" t="s">
        <v>162</v>
      </c>
      <c r="J126" s="115">
        <f>BK126</f>
        <v>0</v>
      </c>
      <c r="L126" s="17"/>
      <c r="M126" s="47"/>
      <c r="N126" s="39"/>
      <c r="O126" s="39"/>
      <c r="P126" s="116">
        <f>P127</f>
        <v>0</v>
      </c>
      <c r="Q126" s="39"/>
      <c r="R126" s="116">
        <f>R127</f>
        <v>3.0000000000000003E-4</v>
      </c>
      <c r="S126" s="39"/>
      <c r="T126" s="117">
        <f>T127</f>
        <v>250.75885</v>
      </c>
      <c r="AT126" s="2" t="s">
        <v>77</v>
      </c>
      <c r="AU126" s="2" t="s">
        <v>139</v>
      </c>
      <c r="BK126" s="118">
        <f>BK127</f>
        <v>0</v>
      </c>
    </row>
    <row r="127" spans="2:63" s="119" customFormat="1" ht="25.9" customHeight="1">
      <c r="B127" s="120"/>
      <c r="D127" s="121" t="s">
        <v>77</v>
      </c>
      <c r="E127" s="122" t="s">
        <v>163</v>
      </c>
      <c r="F127" s="122" t="s">
        <v>164</v>
      </c>
      <c r="I127" s="123"/>
      <c r="J127" s="124">
        <f>BK127</f>
        <v>0</v>
      </c>
      <c r="L127" s="120"/>
      <c r="M127" s="125"/>
      <c r="P127" s="126">
        <f>P128+P148+P151+P154+P157+P160+P163+P166+P183</f>
        <v>0</v>
      </c>
      <c r="R127" s="126">
        <f>R128+R148+R151+R154+R157+R160+R163+R166+R183</f>
        <v>3.0000000000000003E-4</v>
      </c>
      <c r="T127" s="127">
        <f>T128+T148+T151+T154+T157+T160+T163+T166+T183</f>
        <v>250.75885</v>
      </c>
      <c r="AR127" s="121" t="s">
        <v>86</v>
      </c>
      <c r="AT127" s="128" t="s">
        <v>77</v>
      </c>
      <c r="AU127" s="128" t="s">
        <v>78</v>
      </c>
      <c r="AY127" s="121" t="s">
        <v>165</v>
      </c>
      <c r="BK127" s="129">
        <f>BK128+BK148+BK151+BK154+BK157+BK160+BK163+BK166+BK183</f>
        <v>0</v>
      </c>
    </row>
    <row r="128" spans="2:63" s="119" customFormat="1" ht="22.9" customHeight="1">
      <c r="B128" s="120"/>
      <c r="D128" s="121" t="s">
        <v>77</v>
      </c>
      <c r="E128" s="130" t="s">
        <v>89</v>
      </c>
      <c r="F128" s="130" t="s">
        <v>166</v>
      </c>
      <c r="I128" s="123"/>
      <c r="J128" s="131">
        <f>BK128</f>
        <v>0</v>
      </c>
      <c r="L128" s="120"/>
      <c r="M128" s="125"/>
      <c r="P128" s="126">
        <f>SUM(P129:P147)</f>
        <v>0</v>
      </c>
      <c r="R128" s="126">
        <f>SUM(R129:R147)</f>
        <v>3.0000000000000003E-4</v>
      </c>
      <c r="T128" s="127">
        <f>SUM(T129:T147)</f>
        <v>54.091250000000002</v>
      </c>
      <c r="AR128" s="121" t="s">
        <v>86</v>
      </c>
      <c r="AT128" s="128" t="s">
        <v>77</v>
      </c>
      <c r="AU128" s="128" t="s">
        <v>86</v>
      </c>
      <c r="AY128" s="121" t="s">
        <v>165</v>
      </c>
      <c r="BK128" s="129">
        <f>SUM(BK129:BK147)</f>
        <v>0</v>
      </c>
    </row>
    <row r="129" spans="2:65" s="16" customFormat="1" ht="33" customHeight="1">
      <c r="B129" s="17"/>
      <c r="C129" s="205" t="s">
        <v>86</v>
      </c>
      <c r="D129" s="132" t="s">
        <v>167</v>
      </c>
      <c r="E129" s="133" t="s">
        <v>168</v>
      </c>
      <c r="F129" s="134" t="s">
        <v>169</v>
      </c>
      <c r="G129" s="135" t="s">
        <v>170</v>
      </c>
      <c r="H129" s="136">
        <v>43.805</v>
      </c>
      <c r="I129" s="137"/>
      <c r="J129" s="138">
        <f>ROUND(I129*H129,2)</f>
        <v>0</v>
      </c>
      <c r="K129" s="134" t="s">
        <v>171</v>
      </c>
      <c r="L129" s="17"/>
      <c r="M129" s="139" t="s">
        <v>1</v>
      </c>
      <c r="N129" s="140" t="s">
        <v>43</v>
      </c>
      <c r="P129" s="141">
        <f>O129*H129</f>
        <v>0</v>
      </c>
      <c r="Q129" s="141">
        <v>0</v>
      </c>
      <c r="R129" s="141">
        <f>Q129*H129</f>
        <v>0</v>
      </c>
      <c r="S129" s="141">
        <v>0.35</v>
      </c>
      <c r="T129" s="142">
        <f>S129*H129</f>
        <v>15.33175</v>
      </c>
      <c r="AR129" s="143" t="s">
        <v>172</v>
      </c>
      <c r="AT129" s="143" t="s">
        <v>167</v>
      </c>
      <c r="AU129" s="143" t="s">
        <v>88</v>
      </c>
      <c r="AY129" s="2" t="s">
        <v>165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2" t="s">
        <v>86</v>
      </c>
      <c r="BK129" s="144">
        <f>ROUND(I129*H129,2)</f>
        <v>0</v>
      </c>
      <c r="BL129" s="2" t="s">
        <v>172</v>
      </c>
      <c r="BM129" s="143" t="s">
        <v>173</v>
      </c>
    </row>
    <row r="130" spans="2:65" s="16" customFormat="1">
      <c r="B130" s="17"/>
      <c r="C130" s="206"/>
      <c r="D130" s="145" t="s">
        <v>174</v>
      </c>
      <c r="F130" s="146" t="s">
        <v>175</v>
      </c>
      <c r="I130" s="147"/>
      <c r="L130" s="17"/>
      <c r="M130" s="148"/>
      <c r="T130" s="41"/>
      <c r="AT130" s="2" t="s">
        <v>174</v>
      </c>
      <c r="AU130" s="2" t="s">
        <v>88</v>
      </c>
    </row>
    <row r="131" spans="2:65" s="149" customFormat="1" ht="33.75">
      <c r="B131" s="150"/>
      <c r="C131" s="207"/>
      <c r="D131" s="151" t="s">
        <v>176</v>
      </c>
      <c r="E131" s="152" t="s">
        <v>1</v>
      </c>
      <c r="F131" s="153" t="s">
        <v>177</v>
      </c>
      <c r="H131" s="152" t="s">
        <v>1</v>
      </c>
      <c r="I131" s="154"/>
      <c r="L131" s="150"/>
      <c r="M131" s="155"/>
      <c r="T131" s="156"/>
      <c r="AT131" s="152" t="s">
        <v>176</v>
      </c>
      <c r="AU131" s="152" t="s">
        <v>88</v>
      </c>
      <c r="AV131" s="149" t="s">
        <v>86</v>
      </c>
      <c r="AW131" s="149" t="s">
        <v>34</v>
      </c>
      <c r="AX131" s="149" t="s">
        <v>78</v>
      </c>
      <c r="AY131" s="152" t="s">
        <v>165</v>
      </c>
    </row>
    <row r="132" spans="2:65" s="157" customFormat="1" ht="22.5">
      <c r="B132" s="158"/>
      <c r="C132" s="208"/>
      <c r="D132" s="151" t="s">
        <v>176</v>
      </c>
      <c r="E132" s="159" t="s">
        <v>1</v>
      </c>
      <c r="F132" s="160" t="s">
        <v>178</v>
      </c>
      <c r="H132" s="161">
        <v>43.805</v>
      </c>
      <c r="I132" s="162"/>
      <c r="L132" s="158"/>
      <c r="M132" s="163"/>
      <c r="T132" s="164"/>
      <c r="AT132" s="159" t="s">
        <v>176</v>
      </c>
      <c r="AU132" s="159" t="s">
        <v>88</v>
      </c>
      <c r="AV132" s="157" t="s">
        <v>88</v>
      </c>
      <c r="AW132" s="157" t="s">
        <v>34</v>
      </c>
      <c r="AX132" s="157" t="s">
        <v>86</v>
      </c>
      <c r="AY132" s="159" t="s">
        <v>165</v>
      </c>
    </row>
    <row r="133" spans="2:65" s="16" customFormat="1" ht="24.2" customHeight="1">
      <c r="B133" s="17"/>
      <c r="C133" s="205" t="s">
        <v>88</v>
      </c>
      <c r="D133" s="132" t="s">
        <v>167</v>
      </c>
      <c r="E133" s="133" t="s">
        <v>179</v>
      </c>
      <c r="F133" s="134" t="s">
        <v>180</v>
      </c>
      <c r="G133" s="135" t="s">
        <v>170</v>
      </c>
      <c r="H133" s="136">
        <v>3</v>
      </c>
      <c r="I133" s="137"/>
      <c r="J133" s="138">
        <f>ROUND(I133*H133,2)</f>
        <v>0</v>
      </c>
      <c r="K133" s="134" t="s">
        <v>171</v>
      </c>
      <c r="L133" s="17"/>
      <c r="M133" s="139" t="s">
        <v>1</v>
      </c>
      <c r="N133" s="140" t="s">
        <v>43</v>
      </c>
      <c r="P133" s="141">
        <f>O133*H133</f>
        <v>0</v>
      </c>
      <c r="Q133" s="141">
        <v>1E-4</v>
      </c>
      <c r="R133" s="141">
        <f>Q133*H133</f>
        <v>3.0000000000000003E-4</v>
      </c>
      <c r="S133" s="141">
        <v>2.41</v>
      </c>
      <c r="T133" s="142">
        <f>S133*H133</f>
        <v>7.23</v>
      </c>
      <c r="AR133" s="143" t="s">
        <v>172</v>
      </c>
      <c r="AT133" s="143" t="s">
        <v>167</v>
      </c>
      <c r="AU133" s="143" t="s">
        <v>88</v>
      </c>
      <c r="AY133" s="2" t="s">
        <v>165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2" t="s">
        <v>86</v>
      </c>
      <c r="BK133" s="144">
        <f>ROUND(I133*H133,2)</f>
        <v>0</v>
      </c>
      <c r="BL133" s="2" t="s">
        <v>172</v>
      </c>
      <c r="BM133" s="143" t="s">
        <v>181</v>
      </c>
    </row>
    <row r="134" spans="2:65" s="16" customFormat="1">
      <c r="B134" s="17"/>
      <c r="C134" s="206"/>
      <c r="D134" s="145" t="s">
        <v>174</v>
      </c>
      <c r="F134" s="146" t="s">
        <v>182</v>
      </c>
      <c r="I134" s="147"/>
      <c r="L134" s="17"/>
      <c r="M134" s="148"/>
      <c r="T134" s="41"/>
      <c r="AT134" s="2" t="s">
        <v>174</v>
      </c>
      <c r="AU134" s="2" t="s">
        <v>88</v>
      </c>
    </row>
    <row r="135" spans="2:65" s="149" customFormat="1" ht="22.5">
      <c r="B135" s="150"/>
      <c r="C135" s="207"/>
      <c r="D135" s="151" t="s">
        <v>176</v>
      </c>
      <c r="E135" s="152" t="s">
        <v>1</v>
      </c>
      <c r="F135" s="153" t="s">
        <v>183</v>
      </c>
      <c r="H135" s="152" t="s">
        <v>1</v>
      </c>
      <c r="I135" s="154"/>
      <c r="L135" s="150"/>
      <c r="M135" s="155"/>
      <c r="T135" s="156"/>
      <c r="AT135" s="152" t="s">
        <v>176</v>
      </c>
      <c r="AU135" s="152" t="s">
        <v>88</v>
      </c>
      <c r="AV135" s="149" t="s">
        <v>86</v>
      </c>
      <c r="AW135" s="149" t="s">
        <v>34</v>
      </c>
      <c r="AX135" s="149" t="s">
        <v>78</v>
      </c>
      <c r="AY135" s="152" t="s">
        <v>165</v>
      </c>
    </row>
    <row r="136" spans="2:65" s="157" customFormat="1" ht="11.25">
      <c r="B136" s="158"/>
      <c r="C136" s="208"/>
      <c r="D136" s="151" t="s">
        <v>176</v>
      </c>
      <c r="E136" s="159" t="s">
        <v>1</v>
      </c>
      <c r="F136" s="160" t="s">
        <v>184</v>
      </c>
      <c r="H136" s="161">
        <v>3</v>
      </c>
      <c r="I136" s="162"/>
      <c r="L136" s="158"/>
      <c r="M136" s="163"/>
      <c r="T136" s="164"/>
      <c r="AT136" s="159" t="s">
        <v>176</v>
      </c>
      <c r="AU136" s="159" t="s">
        <v>88</v>
      </c>
      <c r="AV136" s="157" t="s">
        <v>88</v>
      </c>
      <c r="AW136" s="157" t="s">
        <v>34</v>
      </c>
      <c r="AX136" s="157" t="s">
        <v>86</v>
      </c>
      <c r="AY136" s="159" t="s">
        <v>165</v>
      </c>
    </row>
    <row r="137" spans="2:65" s="16" customFormat="1" ht="24.2" customHeight="1">
      <c r="B137" s="17"/>
      <c r="C137" s="205" t="s">
        <v>184</v>
      </c>
      <c r="D137" s="132" t="s">
        <v>167</v>
      </c>
      <c r="E137" s="133" t="s">
        <v>185</v>
      </c>
      <c r="F137" s="134" t="s">
        <v>186</v>
      </c>
      <c r="G137" s="135" t="s">
        <v>170</v>
      </c>
      <c r="H137" s="136">
        <v>0.55000000000000004</v>
      </c>
      <c r="I137" s="137"/>
      <c r="J137" s="138">
        <f>ROUND(I137*H137,2)</f>
        <v>0</v>
      </c>
      <c r="K137" s="134" t="s">
        <v>171</v>
      </c>
      <c r="L137" s="17"/>
      <c r="M137" s="139" t="s">
        <v>1</v>
      </c>
      <c r="N137" s="140" t="s">
        <v>43</v>
      </c>
      <c r="P137" s="141">
        <f>O137*H137</f>
        <v>0</v>
      </c>
      <c r="Q137" s="141">
        <v>0</v>
      </c>
      <c r="R137" s="141">
        <f>Q137*H137</f>
        <v>0</v>
      </c>
      <c r="S137" s="141">
        <v>2.41</v>
      </c>
      <c r="T137" s="142">
        <f>S137*H137</f>
        <v>1.3255000000000001</v>
      </c>
      <c r="AR137" s="143" t="s">
        <v>172</v>
      </c>
      <c r="AT137" s="143" t="s">
        <v>167</v>
      </c>
      <c r="AU137" s="143" t="s">
        <v>88</v>
      </c>
      <c r="AY137" s="2" t="s">
        <v>165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2" t="s">
        <v>86</v>
      </c>
      <c r="BK137" s="144">
        <f>ROUND(I137*H137,2)</f>
        <v>0</v>
      </c>
      <c r="BL137" s="2" t="s">
        <v>172</v>
      </c>
      <c r="BM137" s="143" t="s">
        <v>187</v>
      </c>
    </row>
    <row r="138" spans="2:65" s="16" customFormat="1">
      <c r="B138" s="17"/>
      <c r="C138" s="206"/>
      <c r="D138" s="145" t="s">
        <v>174</v>
      </c>
      <c r="F138" s="146" t="s">
        <v>188</v>
      </c>
      <c r="I138" s="147"/>
      <c r="L138" s="17"/>
      <c r="M138" s="148"/>
      <c r="T138" s="41"/>
      <c r="AT138" s="2" t="s">
        <v>174</v>
      </c>
      <c r="AU138" s="2" t="s">
        <v>88</v>
      </c>
    </row>
    <row r="139" spans="2:65" s="149" customFormat="1" ht="11.25">
      <c r="B139" s="150"/>
      <c r="C139" s="207"/>
      <c r="D139" s="151" t="s">
        <v>176</v>
      </c>
      <c r="E139" s="152" t="s">
        <v>1</v>
      </c>
      <c r="F139" s="153" t="s">
        <v>189</v>
      </c>
      <c r="H139" s="152" t="s">
        <v>1</v>
      </c>
      <c r="I139" s="154"/>
      <c r="L139" s="150"/>
      <c r="M139" s="155"/>
      <c r="T139" s="156"/>
      <c r="AT139" s="152" t="s">
        <v>176</v>
      </c>
      <c r="AU139" s="152" t="s">
        <v>88</v>
      </c>
      <c r="AV139" s="149" t="s">
        <v>86</v>
      </c>
      <c r="AW139" s="149" t="s">
        <v>34</v>
      </c>
      <c r="AX139" s="149" t="s">
        <v>78</v>
      </c>
      <c r="AY139" s="152" t="s">
        <v>165</v>
      </c>
    </row>
    <row r="140" spans="2:65" s="157" customFormat="1" ht="11.25">
      <c r="B140" s="158"/>
      <c r="C140" s="208"/>
      <c r="D140" s="151" t="s">
        <v>176</v>
      </c>
      <c r="E140" s="159" t="s">
        <v>1</v>
      </c>
      <c r="F140" s="160" t="s">
        <v>190</v>
      </c>
      <c r="H140" s="161">
        <v>0.55000000000000004</v>
      </c>
      <c r="I140" s="162"/>
      <c r="L140" s="158"/>
      <c r="M140" s="163"/>
      <c r="T140" s="164"/>
      <c r="AT140" s="159" t="s">
        <v>176</v>
      </c>
      <c r="AU140" s="159" t="s">
        <v>88</v>
      </c>
      <c r="AV140" s="157" t="s">
        <v>88</v>
      </c>
      <c r="AW140" s="157" t="s">
        <v>34</v>
      </c>
      <c r="AX140" s="157" t="s">
        <v>78</v>
      </c>
      <c r="AY140" s="159" t="s">
        <v>165</v>
      </c>
    </row>
    <row r="141" spans="2:65" s="165" customFormat="1" ht="11.25">
      <c r="B141" s="166"/>
      <c r="C141" s="209"/>
      <c r="D141" s="151" t="s">
        <v>176</v>
      </c>
      <c r="E141" s="167" t="s">
        <v>1</v>
      </c>
      <c r="F141" s="168" t="s">
        <v>191</v>
      </c>
      <c r="H141" s="169">
        <v>0.55000000000000004</v>
      </c>
      <c r="I141" s="170"/>
      <c r="L141" s="166"/>
      <c r="M141" s="171"/>
      <c r="T141" s="172"/>
      <c r="AT141" s="167" t="s">
        <v>176</v>
      </c>
      <c r="AU141" s="167" t="s">
        <v>88</v>
      </c>
      <c r="AV141" s="165" t="s">
        <v>172</v>
      </c>
      <c r="AW141" s="165" t="s">
        <v>34</v>
      </c>
      <c r="AX141" s="165" t="s">
        <v>86</v>
      </c>
      <c r="AY141" s="167" t="s">
        <v>165</v>
      </c>
    </row>
    <row r="142" spans="2:65" s="16" customFormat="1" ht="16.5" customHeight="1">
      <c r="B142" s="17"/>
      <c r="C142" s="205" t="s">
        <v>172</v>
      </c>
      <c r="D142" s="132" t="s">
        <v>167</v>
      </c>
      <c r="E142" s="133" t="s">
        <v>192</v>
      </c>
      <c r="F142" s="134" t="s">
        <v>193</v>
      </c>
      <c r="G142" s="135" t="s">
        <v>170</v>
      </c>
      <c r="H142" s="136">
        <v>12.585000000000001</v>
      </c>
      <c r="I142" s="137"/>
      <c r="J142" s="138">
        <f>ROUND(I142*H142,2)</f>
        <v>0</v>
      </c>
      <c r="K142" s="134" t="s">
        <v>171</v>
      </c>
      <c r="L142" s="17"/>
      <c r="M142" s="139" t="s">
        <v>1</v>
      </c>
      <c r="N142" s="140" t="s">
        <v>43</v>
      </c>
      <c r="P142" s="141">
        <f>O142*H142</f>
        <v>0</v>
      </c>
      <c r="Q142" s="141">
        <v>0</v>
      </c>
      <c r="R142" s="141">
        <f>Q142*H142</f>
        <v>0</v>
      </c>
      <c r="S142" s="141">
        <v>2.4</v>
      </c>
      <c r="T142" s="142">
        <f>S142*H142</f>
        <v>30.204000000000001</v>
      </c>
      <c r="AR142" s="143" t="s">
        <v>172</v>
      </c>
      <c r="AT142" s="143" t="s">
        <v>167</v>
      </c>
      <c r="AU142" s="143" t="s">
        <v>88</v>
      </c>
      <c r="AY142" s="2" t="s">
        <v>165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2" t="s">
        <v>86</v>
      </c>
      <c r="BK142" s="144">
        <f>ROUND(I142*H142,2)</f>
        <v>0</v>
      </c>
      <c r="BL142" s="2" t="s">
        <v>172</v>
      </c>
      <c r="BM142" s="143" t="s">
        <v>194</v>
      </c>
    </row>
    <row r="143" spans="2:65" s="16" customFormat="1">
      <c r="B143" s="17"/>
      <c r="C143" s="206"/>
      <c r="D143" s="145" t="s">
        <v>174</v>
      </c>
      <c r="F143" s="146" t="s">
        <v>195</v>
      </c>
      <c r="I143" s="147"/>
      <c r="L143" s="17"/>
      <c r="M143" s="148"/>
      <c r="T143" s="41"/>
      <c r="AT143" s="2" t="s">
        <v>174</v>
      </c>
      <c r="AU143" s="2" t="s">
        <v>88</v>
      </c>
    </row>
    <row r="144" spans="2:65" s="149" customFormat="1" ht="22.5">
      <c r="B144" s="150"/>
      <c r="C144" s="207"/>
      <c r="D144" s="151" t="s">
        <v>176</v>
      </c>
      <c r="E144" s="152" t="s">
        <v>1</v>
      </c>
      <c r="F144" s="153" t="s">
        <v>196</v>
      </c>
      <c r="H144" s="152" t="s">
        <v>1</v>
      </c>
      <c r="I144" s="154"/>
      <c r="L144" s="150"/>
      <c r="M144" s="155"/>
      <c r="T144" s="156"/>
      <c r="AT144" s="152" t="s">
        <v>176</v>
      </c>
      <c r="AU144" s="152" t="s">
        <v>88</v>
      </c>
      <c r="AV144" s="149" t="s">
        <v>86</v>
      </c>
      <c r="AW144" s="149" t="s">
        <v>34</v>
      </c>
      <c r="AX144" s="149" t="s">
        <v>78</v>
      </c>
      <c r="AY144" s="152" t="s">
        <v>165</v>
      </c>
    </row>
    <row r="145" spans="2:65" s="157" customFormat="1" ht="11.25">
      <c r="B145" s="158"/>
      <c r="C145" s="208"/>
      <c r="D145" s="151" t="s">
        <v>176</v>
      </c>
      <c r="E145" s="159" t="s">
        <v>1</v>
      </c>
      <c r="F145" s="160" t="s">
        <v>197</v>
      </c>
      <c r="H145" s="161">
        <v>4.867</v>
      </c>
      <c r="I145" s="162"/>
      <c r="L145" s="158"/>
      <c r="M145" s="163"/>
      <c r="T145" s="164"/>
      <c r="AT145" s="159" t="s">
        <v>176</v>
      </c>
      <c r="AU145" s="159" t="s">
        <v>88</v>
      </c>
      <c r="AV145" s="157" t="s">
        <v>88</v>
      </c>
      <c r="AW145" s="157" t="s">
        <v>34</v>
      </c>
      <c r="AX145" s="157" t="s">
        <v>78</v>
      </c>
      <c r="AY145" s="159" t="s">
        <v>165</v>
      </c>
    </row>
    <row r="146" spans="2:65" s="157" customFormat="1" ht="11.25">
      <c r="B146" s="158"/>
      <c r="C146" s="208"/>
      <c r="D146" s="151" t="s">
        <v>176</v>
      </c>
      <c r="E146" s="159" t="s">
        <v>1</v>
      </c>
      <c r="F146" s="160" t="s">
        <v>198</v>
      </c>
      <c r="H146" s="161">
        <v>7.718</v>
      </c>
      <c r="I146" s="162"/>
      <c r="L146" s="158"/>
      <c r="M146" s="163"/>
      <c r="T146" s="164"/>
      <c r="AT146" s="159" t="s">
        <v>176</v>
      </c>
      <c r="AU146" s="159" t="s">
        <v>88</v>
      </c>
      <c r="AV146" s="157" t="s">
        <v>88</v>
      </c>
      <c r="AW146" s="157" t="s">
        <v>34</v>
      </c>
      <c r="AX146" s="157" t="s">
        <v>78</v>
      </c>
      <c r="AY146" s="159" t="s">
        <v>165</v>
      </c>
    </row>
    <row r="147" spans="2:65" s="165" customFormat="1" ht="11.25">
      <c r="B147" s="166"/>
      <c r="C147" s="209"/>
      <c r="D147" s="151" t="s">
        <v>176</v>
      </c>
      <c r="E147" s="167" t="s">
        <v>1</v>
      </c>
      <c r="F147" s="168" t="s">
        <v>191</v>
      </c>
      <c r="H147" s="169">
        <v>12.585000000000001</v>
      </c>
      <c r="I147" s="170"/>
      <c r="L147" s="166"/>
      <c r="M147" s="171"/>
      <c r="T147" s="172"/>
      <c r="AT147" s="167" t="s">
        <v>176</v>
      </c>
      <c r="AU147" s="167" t="s">
        <v>88</v>
      </c>
      <c r="AV147" s="165" t="s">
        <v>172</v>
      </c>
      <c r="AW147" s="165" t="s">
        <v>34</v>
      </c>
      <c r="AX147" s="165" t="s">
        <v>86</v>
      </c>
      <c r="AY147" s="167" t="s">
        <v>165</v>
      </c>
    </row>
    <row r="148" spans="2:65" s="119" customFormat="1" ht="22.9" customHeight="1">
      <c r="B148" s="120"/>
      <c r="C148" s="210"/>
      <c r="D148" s="121" t="s">
        <v>77</v>
      </c>
      <c r="E148" s="130" t="s">
        <v>102</v>
      </c>
      <c r="F148" s="130" t="s">
        <v>199</v>
      </c>
      <c r="I148" s="123"/>
      <c r="J148" s="131">
        <f>BK148</f>
        <v>0</v>
      </c>
      <c r="L148" s="120"/>
      <c r="M148" s="125"/>
      <c r="P148" s="126">
        <f>SUM(P149:P150)</f>
        <v>0</v>
      </c>
      <c r="R148" s="126">
        <f>SUM(R149:R150)</f>
        <v>0</v>
      </c>
      <c r="T148" s="127">
        <f>SUM(T149:T150)</f>
        <v>0</v>
      </c>
      <c r="AR148" s="121" t="s">
        <v>86</v>
      </c>
      <c r="AT148" s="128" t="s">
        <v>77</v>
      </c>
      <c r="AU148" s="128" t="s">
        <v>86</v>
      </c>
      <c r="AY148" s="121" t="s">
        <v>165</v>
      </c>
      <c r="BK148" s="129">
        <f>SUM(BK149:BK150)</f>
        <v>0</v>
      </c>
    </row>
    <row r="149" spans="2:65" s="16" customFormat="1" ht="24.2" customHeight="1">
      <c r="B149" s="17"/>
      <c r="C149" s="205" t="s">
        <v>200</v>
      </c>
      <c r="D149" s="132" t="s">
        <v>167</v>
      </c>
      <c r="E149" s="133" t="s">
        <v>201</v>
      </c>
      <c r="F149" s="134" t="s">
        <v>202</v>
      </c>
      <c r="G149" s="135" t="s">
        <v>203</v>
      </c>
      <c r="H149" s="136">
        <v>1</v>
      </c>
      <c r="I149" s="137"/>
      <c r="J149" s="138">
        <f>ROUND(I149*H149,2)</f>
        <v>0</v>
      </c>
      <c r="K149" s="134" t="s">
        <v>1</v>
      </c>
      <c r="L149" s="17"/>
      <c r="M149" s="139" t="s">
        <v>1</v>
      </c>
      <c r="N149" s="140" t="s">
        <v>43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172</v>
      </c>
      <c r="AT149" s="143" t="s">
        <v>167</v>
      </c>
      <c r="AU149" s="143" t="s">
        <v>88</v>
      </c>
      <c r="AY149" s="2" t="s">
        <v>165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2" t="s">
        <v>86</v>
      </c>
      <c r="BK149" s="144">
        <f>ROUND(I149*H149,2)</f>
        <v>0</v>
      </c>
      <c r="BL149" s="2" t="s">
        <v>172</v>
      </c>
      <c r="BM149" s="143" t="s">
        <v>204</v>
      </c>
    </row>
    <row r="150" spans="2:65" s="16" customFormat="1" ht="29.25">
      <c r="B150" s="17"/>
      <c r="C150" s="206"/>
      <c r="D150" s="151" t="s">
        <v>205</v>
      </c>
      <c r="F150" s="173" t="s">
        <v>206</v>
      </c>
      <c r="I150" s="147"/>
      <c r="L150" s="17"/>
      <c r="M150" s="148"/>
      <c r="T150" s="41"/>
      <c r="AT150" s="2" t="s">
        <v>205</v>
      </c>
      <c r="AU150" s="2" t="s">
        <v>88</v>
      </c>
    </row>
    <row r="151" spans="2:65" s="119" customFormat="1" ht="22.9" customHeight="1">
      <c r="B151" s="120"/>
      <c r="C151" s="210"/>
      <c r="D151" s="121" t="s">
        <v>77</v>
      </c>
      <c r="E151" s="130" t="s">
        <v>105</v>
      </c>
      <c r="F151" s="130" t="s">
        <v>207</v>
      </c>
      <c r="I151" s="123"/>
      <c r="J151" s="131">
        <f>BK151</f>
        <v>0</v>
      </c>
      <c r="L151" s="120"/>
      <c r="M151" s="125"/>
      <c r="P151" s="126">
        <f>SUM(P152:P153)</f>
        <v>0</v>
      </c>
      <c r="R151" s="126">
        <f>SUM(R152:R153)</f>
        <v>0</v>
      </c>
      <c r="T151" s="127">
        <f>SUM(T152:T153)</f>
        <v>0</v>
      </c>
      <c r="AR151" s="121" t="s">
        <v>86</v>
      </c>
      <c r="AT151" s="128" t="s">
        <v>77</v>
      </c>
      <c r="AU151" s="128" t="s">
        <v>86</v>
      </c>
      <c r="AY151" s="121" t="s">
        <v>165</v>
      </c>
      <c r="BK151" s="129">
        <f>SUM(BK152:BK153)</f>
        <v>0</v>
      </c>
    </row>
    <row r="152" spans="2:65" s="16" customFormat="1" ht="24.2" customHeight="1">
      <c r="B152" s="17"/>
      <c r="C152" s="205" t="s">
        <v>208</v>
      </c>
      <c r="D152" s="132" t="s">
        <v>167</v>
      </c>
      <c r="E152" s="133" t="s">
        <v>209</v>
      </c>
      <c r="F152" s="134" t="s">
        <v>210</v>
      </c>
      <c r="G152" s="135" t="s">
        <v>203</v>
      </c>
      <c r="H152" s="136">
        <v>1</v>
      </c>
      <c r="I152" s="137"/>
      <c r="J152" s="138">
        <f>ROUND(I152*H152,2)</f>
        <v>0</v>
      </c>
      <c r="K152" s="134" t="s">
        <v>1</v>
      </c>
      <c r="L152" s="17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172</v>
      </c>
      <c r="AT152" s="143" t="s">
        <v>167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172</v>
      </c>
      <c r="BM152" s="143" t="s">
        <v>211</v>
      </c>
    </row>
    <row r="153" spans="2:65" s="16" customFormat="1" ht="48.75">
      <c r="B153" s="17"/>
      <c r="C153" s="206"/>
      <c r="D153" s="151" t="s">
        <v>205</v>
      </c>
      <c r="F153" s="173" t="s">
        <v>212</v>
      </c>
      <c r="I153" s="147"/>
      <c r="L153" s="17"/>
      <c r="M153" s="148"/>
      <c r="T153" s="41"/>
      <c r="AT153" s="2" t="s">
        <v>205</v>
      </c>
      <c r="AU153" s="2" t="s">
        <v>88</v>
      </c>
    </row>
    <row r="154" spans="2:65" s="119" customFormat="1" ht="22.9" customHeight="1">
      <c r="B154" s="120"/>
      <c r="C154" s="210"/>
      <c r="D154" s="121" t="s">
        <v>77</v>
      </c>
      <c r="E154" s="130" t="s">
        <v>108</v>
      </c>
      <c r="F154" s="130" t="s">
        <v>213</v>
      </c>
      <c r="I154" s="123"/>
      <c r="J154" s="131">
        <f>BK154</f>
        <v>0</v>
      </c>
      <c r="L154" s="120"/>
      <c r="M154" s="125"/>
      <c r="P154" s="126">
        <f>SUM(P155:P156)</f>
        <v>0</v>
      </c>
      <c r="R154" s="126">
        <f>SUM(R155:R156)</f>
        <v>0</v>
      </c>
      <c r="T154" s="127">
        <f>SUM(T155:T156)</f>
        <v>0</v>
      </c>
      <c r="AR154" s="121" t="s">
        <v>86</v>
      </c>
      <c r="AT154" s="128" t="s">
        <v>77</v>
      </c>
      <c r="AU154" s="128" t="s">
        <v>86</v>
      </c>
      <c r="AY154" s="121" t="s">
        <v>165</v>
      </c>
      <c r="BK154" s="129">
        <f>SUM(BK155:BK156)</f>
        <v>0</v>
      </c>
    </row>
    <row r="155" spans="2:65" s="16" customFormat="1" ht="24.2" customHeight="1">
      <c r="B155" s="17"/>
      <c r="C155" s="205" t="s">
        <v>214</v>
      </c>
      <c r="D155" s="132" t="s">
        <v>167</v>
      </c>
      <c r="E155" s="133" t="s">
        <v>215</v>
      </c>
      <c r="F155" s="134" t="s">
        <v>216</v>
      </c>
      <c r="G155" s="135" t="s">
        <v>203</v>
      </c>
      <c r="H155" s="136">
        <v>1</v>
      </c>
      <c r="I155" s="137"/>
      <c r="J155" s="138">
        <f>ROUND(I155*H155,2)</f>
        <v>0</v>
      </c>
      <c r="K155" s="134" t="s">
        <v>1</v>
      </c>
      <c r="L155" s="17"/>
      <c r="M155" s="139" t="s">
        <v>1</v>
      </c>
      <c r="N155" s="140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172</v>
      </c>
      <c r="AT155" s="143" t="s">
        <v>167</v>
      </c>
      <c r="AU155" s="143" t="s">
        <v>88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217</v>
      </c>
    </row>
    <row r="156" spans="2:65" s="16" customFormat="1" ht="48.75">
      <c r="B156" s="17"/>
      <c r="C156" s="206"/>
      <c r="D156" s="151" t="s">
        <v>205</v>
      </c>
      <c r="F156" s="173" t="s">
        <v>218</v>
      </c>
      <c r="I156" s="147"/>
      <c r="L156" s="17"/>
      <c r="M156" s="148"/>
      <c r="T156" s="41"/>
      <c r="AT156" s="2" t="s">
        <v>205</v>
      </c>
      <c r="AU156" s="2" t="s">
        <v>88</v>
      </c>
    </row>
    <row r="157" spans="2:65" s="119" customFormat="1" ht="22.9" customHeight="1">
      <c r="B157" s="120"/>
      <c r="C157" s="210"/>
      <c r="D157" s="121" t="s">
        <v>77</v>
      </c>
      <c r="E157" s="130" t="s">
        <v>111</v>
      </c>
      <c r="F157" s="130" t="s">
        <v>219</v>
      </c>
      <c r="I157" s="123"/>
      <c r="J157" s="131">
        <f>BK157</f>
        <v>0</v>
      </c>
      <c r="L157" s="120"/>
      <c r="M157" s="125"/>
      <c r="P157" s="126">
        <f>SUM(P158:P159)</f>
        <v>0</v>
      </c>
      <c r="R157" s="126">
        <f>SUM(R158:R159)</f>
        <v>0</v>
      </c>
      <c r="T157" s="127">
        <f>SUM(T158:T159)</f>
        <v>0</v>
      </c>
      <c r="AR157" s="121" t="s">
        <v>86</v>
      </c>
      <c r="AT157" s="128" t="s">
        <v>77</v>
      </c>
      <c r="AU157" s="128" t="s">
        <v>86</v>
      </c>
      <c r="AY157" s="121" t="s">
        <v>165</v>
      </c>
      <c r="BK157" s="129">
        <f>SUM(BK158:BK159)</f>
        <v>0</v>
      </c>
    </row>
    <row r="158" spans="2:65" s="16" customFormat="1" ht="24.2" customHeight="1">
      <c r="B158" s="17"/>
      <c r="C158" s="205" t="s">
        <v>220</v>
      </c>
      <c r="D158" s="132" t="s">
        <v>167</v>
      </c>
      <c r="E158" s="133" t="s">
        <v>221</v>
      </c>
      <c r="F158" s="134" t="s">
        <v>222</v>
      </c>
      <c r="G158" s="135" t="s">
        <v>203</v>
      </c>
      <c r="H158" s="136">
        <v>1</v>
      </c>
      <c r="I158" s="137"/>
      <c r="J158" s="138">
        <f>ROUND(I158*H158,2)</f>
        <v>0</v>
      </c>
      <c r="K158" s="134" t="s">
        <v>1</v>
      </c>
      <c r="L158" s="17"/>
      <c r="M158" s="139" t="s">
        <v>1</v>
      </c>
      <c r="N158" s="140" t="s">
        <v>43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172</v>
      </c>
      <c r="AT158" s="143" t="s">
        <v>167</v>
      </c>
      <c r="AU158" s="143" t="s">
        <v>88</v>
      </c>
      <c r="AY158" s="2" t="s">
        <v>165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2" t="s">
        <v>86</v>
      </c>
      <c r="BK158" s="144">
        <f>ROUND(I158*H158,2)</f>
        <v>0</v>
      </c>
      <c r="BL158" s="2" t="s">
        <v>172</v>
      </c>
      <c r="BM158" s="143" t="s">
        <v>223</v>
      </c>
    </row>
    <row r="159" spans="2:65" s="16" customFormat="1" ht="48.75">
      <c r="B159" s="17"/>
      <c r="C159" s="206"/>
      <c r="D159" s="151" t="s">
        <v>205</v>
      </c>
      <c r="F159" s="173" t="s">
        <v>224</v>
      </c>
      <c r="I159" s="147"/>
      <c r="L159" s="17"/>
      <c r="M159" s="148"/>
      <c r="T159" s="41"/>
      <c r="AT159" s="2" t="s">
        <v>205</v>
      </c>
      <c r="AU159" s="2" t="s">
        <v>88</v>
      </c>
    </row>
    <row r="160" spans="2:65" s="119" customFormat="1" ht="22.9" customHeight="1">
      <c r="B160" s="120"/>
      <c r="C160" s="210"/>
      <c r="D160" s="121" t="s">
        <v>77</v>
      </c>
      <c r="E160" s="130" t="s">
        <v>114</v>
      </c>
      <c r="F160" s="130" t="s">
        <v>225</v>
      </c>
      <c r="I160" s="123"/>
      <c r="J160" s="131">
        <f>BK160</f>
        <v>0</v>
      </c>
      <c r="L160" s="120"/>
      <c r="M160" s="125"/>
      <c r="P160" s="126">
        <f>SUM(P161:P162)</f>
        <v>0</v>
      </c>
      <c r="R160" s="126">
        <f>SUM(R161:R162)</f>
        <v>0</v>
      </c>
      <c r="T160" s="127">
        <f>SUM(T161:T162)</f>
        <v>0</v>
      </c>
      <c r="AR160" s="121" t="s">
        <v>86</v>
      </c>
      <c r="AT160" s="128" t="s">
        <v>77</v>
      </c>
      <c r="AU160" s="128" t="s">
        <v>86</v>
      </c>
      <c r="AY160" s="121" t="s">
        <v>165</v>
      </c>
      <c r="BK160" s="129">
        <f>SUM(BK161:BK162)</f>
        <v>0</v>
      </c>
    </row>
    <row r="161" spans="2:65" s="16" customFormat="1" ht="24.2" customHeight="1">
      <c r="B161" s="17"/>
      <c r="C161" s="205" t="s">
        <v>226</v>
      </c>
      <c r="D161" s="132" t="s">
        <v>167</v>
      </c>
      <c r="E161" s="133" t="s">
        <v>227</v>
      </c>
      <c r="F161" s="134" t="s">
        <v>228</v>
      </c>
      <c r="G161" s="135" t="s">
        <v>203</v>
      </c>
      <c r="H161" s="136">
        <v>1</v>
      </c>
      <c r="I161" s="137"/>
      <c r="J161" s="138">
        <f>ROUND(I161*H161,2)</f>
        <v>0</v>
      </c>
      <c r="K161" s="134" t="s">
        <v>1</v>
      </c>
      <c r="L161" s="17"/>
      <c r="M161" s="139" t="s">
        <v>1</v>
      </c>
      <c r="N161" s="140" t="s">
        <v>43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172</v>
      </c>
      <c r="AT161" s="143" t="s">
        <v>167</v>
      </c>
      <c r="AU161" s="143" t="s">
        <v>88</v>
      </c>
      <c r="AY161" s="2" t="s">
        <v>165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2" t="s">
        <v>86</v>
      </c>
      <c r="BK161" s="144">
        <f>ROUND(I161*H161,2)</f>
        <v>0</v>
      </c>
      <c r="BL161" s="2" t="s">
        <v>172</v>
      </c>
      <c r="BM161" s="143" t="s">
        <v>229</v>
      </c>
    </row>
    <row r="162" spans="2:65" s="16" customFormat="1" ht="58.5">
      <c r="B162" s="17"/>
      <c r="C162" s="206"/>
      <c r="D162" s="151" t="s">
        <v>205</v>
      </c>
      <c r="F162" s="173" t="s">
        <v>230</v>
      </c>
      <c r="I162" s="147"/>
      <c r="L162" s="17"/>
      <c r="M162" s="148"/>
      <c r="T162" s="41"/>
      <c r="AT162" s="2" t="s">
        <v>205</v>
      </c>
      <c r="AU162" s="2" t="s">
        <v>88</v>
      </c>
    </row>
    <row r="163" spans="2:65" s="119" customFormat="1" ht="22.9" customHeight="1">
      <c r="B163" s="120"/>
      <c r="C163" s="210"/>
      <c r="D163" s="121" t="s">
        <v>77</v>
      </c>
      <c r="E163" s="130" t="s">
        <v>117</v>
      </c>
      <c r="F163" s="130" t="s">
        <v>231</v>
      </c>
      <c r="I163" s="123"/>
      <c r="J163" s="131">
        <f>BK163</f>
        <v>0</v>
      </c>
      <c r="L163" s="120"/>
      <c r="M163" s="125"/>
      <c r="P163" s="126">
        <f>SUM(P164:P165)</f>
        <v>0</v>
      </c>
      <c r="R163" s="126">
        <f>SUM(R164:R165)</f>
        <v>0</v>
      </c>
      <c r="T163" s="127">
        <f>SUM(T164:T165)</f>
        <v>0</v>
      </c>
      <c r="AR163" s="121" t="s">
        <v>86</v>
      </c>
      <c r="AT163" s="128" t="s">
        <v>77</v>
      </c>
      <c r="AU163" s="128" t="s">
        <v>86</v>
      </c>
      <c r="AY163" s="121" t="s">
        <v>165</v>
      </c>
      <c r="BK163" s="129">
        <f>SUM(BK164:BK165)</f>
        <v>0</v>
      </c>
    </row>
    <row r="164" spans="2:65" s="16" customFormat="1" ht="24.2" customHeight="1">
      <c r="B164" s="17"/>
      <c r="C164" s="205" t="s">
        <v>232</v>
      </c>
      <c r="D164" s="132" t="s">
        <v>167</v>
      </c>
      <c r="E164" s="133" t="s">
        <v>233</v>
      </c>
      <c r="F164" s="134" t="s">
        <v>234</v>
      </c>
      <c r="G164" s="135" t="s">
        <v>203</v>
      </c>
      <c r="H164" s="136">
        <v>1</v>
      </c>
      <c r="I164" s="137"/>
      <c r="J164" s="138">
        <f>ROUND(I164*H164,2)</f>
        <v>0</v>
      </c>
      <c r="K164" s="134" t="s">
        <v>1</v>
      </c>
      <c r="L164" s="17"/>
      <c r="M164" s="139" t="s">
        <v>1</v>
      </c>
      <c r="N164" s="140" t="s">
        <v>43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172</v>
      </c>
      <c r="AT164" s="143" t="s">
        <v>167</v>
      </c>
      <c r="AU164" s="143" t="s">
        <v>88</v>
      </c>
      <c r="AY164" s="2" t="s">
        <v>165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2" t="s">
        <v>86</v>
      </c>
      <c r="BK164" s="144">
        <f>ROUND(I164*H164,2)</f>
        <v>0</v>
      </c>
      <c r="BL164" s="2" t="s">
        <v>172</v>
      </c>
      <c r="BM164" s="143" t="s">
        <v>235</v>
      </c>
    </row>
    <row r="165" spans="2:65" s="16" customFormat="1" ht="48.75">
      <c r="B165" s="17"/>
      <c r="C165" s="206"/>
      <c r="D165" s="151" t="s">
        <v>205</v>
      </c>
      <c r="F165" s="173" t="s">
        <v>236</v>
      </c>
      <c r="I165" s="147"/>
      <c r="L165" s="17"/>
      <c r="M165" s="148"/>
      <c r="T165" s="41"/>
      <c r="AT165" s="2" t="s">
        <v>205</v>
      </c>
      <c r="AU165" s="2" t="s">
        <v>88</v>
      </c>
    </row>
    <row r="166" spans="2:65" s="119" customFormat="1" ht="22.9" customHeight="1">
      <c r="B166" s="120"/>
      <c r="C166" s="210"/>
      <c r="D166" s="121" t="s">
        <v>77</v>
      </c>
      <c r="E166" s="130" t="s">
        <v>120</v>
      </c>
      <c r="F166" s="130" t="s">
        <v>237</v>
      </c>
      <c r="I166" s="123"/>
      <c r="J166" s="131">
        <f>BK166</f>
        <v>0</v>
      </c>
      <c r="L166" s="120"/>
      <c r="M166" s="125"/>
      <c r="P166" s="126">
        <f>SUM(P167:P182)</f>
        <v>0</v>
      </c>
      <c r="R166" s="126">
        <f>SUM(R167:R182)</f>
        <v>0</v>
      </c>
      <c r="T166" s="127">
        <f>SUM(T167:T182)</f>
        <v>196.66759999999999</v>
      </c>
      <c r="AR166" s="121" t="s">
        <v>86</v>
      </c>
      <c r="AT166" s="128" t="s">
        <v>77</v>
      </c>
      <c r="AU166" s="128" t="s">
        <v>86</v>
      </c>
      <c r="AY166" s="121" t="s">
        <v>165</v>
      </c>
      <c r="BK166" s="129">
        <f>SUM(BK167:BK182)</f>
        <v>0</v>
      </c>
    </row>
    <row r="167" spans="2:65" s="16" customFormat="1" ht="24.2" customHeight="1">
      <c r="B167" s="17"/>
      <c r="C167" s="205" t="s">
        <v>238</v>
      </c>
      <c r="D167" s="132" t="s">
        <v>167</v>
      </c>
      <c r="E167" s="133" t="s">
        <v>239</v>
      </c>
      <c r="F167" s="134" t="s">
        <v>240</v>
      </c>
      <c r="G167" s="135" t="s">
        <v>170</v>
      </c>
      <c r="H167" s="136">
        <v>4.4000000000000004</v>
      </c>
      <c r="I167" s="137"/>
      <c r="J167" s="138">
        <f>ROUND(I167*H167,2)</f>
        <v>0</v>
      </c>
      <c r="K167" s="134" t="s">
        <v>171</v>
      </c>
      <c r="L167" s="17"/>
      <c r="M167" s="139" t="s">
        <v>1</v>
      </c>
      <c r="N167" s="140" t="s">
        <v>43</v>
      </c>
      <c r="P167" s="141">
        <f>O167*H167</f>
        <v>0</v>
      </c>
      <c r="Q167" s="141">
        <v>0</v>
      </c>
      <c r="R167" s="141">
        <f>Q167*H167</f>
        <v>0</v>
      </c>
      <c r="S167" s="141">
        <v>2.004</v>
      </c>
      <c r="T167" s="142">
        <f>S167*H167</f>
        <v>8.8176000000000005</v>
      </c>
      <c r="AR167" s="143" t="s">
        <v>172</v>
      </c>
      <c r="AT167" s="143" t="s">
        <v>167</v>
      </c>
      <c r="AU167" s="143" t="s">
        <v>88</v>
      </c>
      <c r="AY167" s="2" t="s">
        <v>165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2" t="s">
        <v>86</v>
      </c>
      <c r="BK167" s="144">
        <f>ROUND(I167*H167,2)</f>
        <v>0</v>
      </c>
      <c r="BL167" s="2" t="s">
        <v>172</v>
      </c>
      <c r="BM167" s="143" t="s">
        <v>241</v>
      </c>
    </row>
    <row r="168" spans="2:65" s="16" customFormat="1">
      <c r="B168" s="17"/>
      <c r="C168" s="206"/>
      <c r="D168" s="145" t="s">
        <v>174</v>
      </c>
      <c r="F168" s="146" t="s">
        <v>242</v>
      </c>
      <c r="I168" s="147"/>
      <c r="L168" s="17"/>
      <c r="M168" s="148"/>
      <c r="T168" s="41"/>
      <c r="AT168" s="2" t="s">
        <v>174</v>
      </c>
      <c r="AU168" s="2" t="s">
        <v>88</v>
      </c>
    </row>
    <row r="169" spans="2:65" s="149" customFormat="1" ht="11.25">
      <c r="B169" s="150"/>
      <c r="C169" s="207"/>
      <c r="D169" s="151" t="s">
        <v>176</v>
      </c>
      <c r="E169" s="152" t="s">
        <v>1</v>
      </c>
      <c r="F169" s="153" t="s">
        <v>243</v>
      </c>
      <c r="H169" s="152" t="s">
        <v>1</v>
      </c>
      <c r="I169" s="154"/>
      <c r="L169" s="150"/>
      <c r="M169" s="155"/>
      <c r="T169" s="156"/>
      <c r="AT169" s="152" t="s">
        <v>176</v>
      </c>
      <c r="AU169" s="152" t="s">
        <v>88</v>
      </c>
      <c r="AV169" s="149" t="s">
        <v>86</v>
      </c>
      <c r="AW169" s="149" t="s">
        <v>34</v>
      </c>
      <c r="AX169" s="149" t="s">
        <v>78</v>
      </c>
      <c r="AY169" s="152" t="s">
        <v>165</v>
      </c>
    </row>
    <row r="170" spans="2:65" s="157" customFormat="1" ht="11.25">
      <c r="B170" s="158"/>
      <c r="C170" s="208"/>
      <c r="D170" s="151" t="s">
        <v>176</v>
      </c>
      <c r="E170" s="159" t="s">
        <v>1</v>
      </c>
      <c r="F170" s="160" t="s">
        <v>244</v>
      </c>
      <c r="H170" s="161">
        <v>4.4000000000000004</v>
      </c>
      <c r="I170" s="162"/>
      <c r="L170" s="158"/>
      <c r="M170" s="163"/>
      <c r="T170" s="164"/>
      <c r="AT170" s="159" t="s">
        <v>176</v>
      </c>
      <c r="AU170" s="159" t="s">
        <v>88</v>
      </c>
      <c r="AV170" s="157" t="s">
        <v>88</v>
      </c>
      <c r="AW170" s="157" t="s">
        <v>34</v>
      </c>
      <c r="AX170" s="157" t="s">
        <v>86</v>
      </c>
      <c r="AY170" s="159" t="s">
        <v>165</v>
      </c>
    </row>
    <row r="171" spans="2:65" s="16" customFormat="1" ht="24.2" customHeight="1">
      <c r="B171" s="17"/>
      <c r="C171" s="205" t="s">
        <v>245</v>
      </c>
      <c r="D171" s="132" t="s">
        <v>167</v>
      </c>
      <c r="E171" s="133" t="s">
        <v>246</v>
      </c>
      <c r="F171" s="134" t="s">
        <v>247</v>
      </c>
      <c r="G171" s="135" t="s">
        <v>248</v>
      </c>
      <c r="H171" s="136">
        <v>36.299999999999997</v>
      </c>
      <c r="I171" s="137"/>
      <c r="J171" s="138">
        <f>ROUND(I171*H171,2)</f>
        <v>0</v>
      </c>
      <c r="K171" s="134" t="s">
        <v>1</v>
      </c>
      <c r="L171" s="17"/>
      <c r="M171" s="139" t="s">
        <v>1</v>
      </c>
      <c r="N171" s="140" t="s">
        <v>43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249</v>
      </c>
      <c r="AT171" s="143" t="s">
        <v>167</v>
      </c>
      <c r="AU171" s="143" t="s">
        <v>88</v>
      </c>
      <c r="AY171" s="2" t="s">
        <v>165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2" t="s">
        <v>86</v>
      </c>
      <c r="BK171" s="144">
        <f>ROUND(I171*H171,2)</f>
        <v>0</v>
      </c>
      <c r="BL171" s="2" t="s">
        <v>249</v>
      </c>
      <c r="BM171" s="143" t="s">
        <v>250</v>
      </c>
    </row>
    <row r="172" spans="2:65" s="149" customFormat="1" ht="22.5">
      <c r="B172" s="150"/>
      <c r="C172" s="207"/>
      <c r="D172" s="151" t="s">
        <v>176</v>
      </c>
      <c r="E172" s="152" t="s">
        <v>1</v>
      </c>
      <c r="F172" s="153" t="s">
        <v>251</v>
      </c>
      <c r="H172" s="152" t="s">
        <v>1</v>
      </c>
      <c r="I172" s="154"/>
      <c r="L172" s="150"/>
      <c r="M172" s="155"/>
      <c r="T172" s="156"/>
      <c r="AT172" s="152" t="s">
        <v>176</v>
      </c>
      <c r="AU172" s="152" t="s">
        <v>88</v>
      </c>
      <c r="AV172" s="149" t="s">
        <v>86</v>
      </c>
      <c r="AW172" s="149" t="s">
        <v>34</v>
      </c>
      <c r="AX172" s="149" t="s">
        <v>78</v>
      </c>
      <c r="AY172" s="152" t="s">
        <v>165</v>
      </c>
    </row>
    <row r="173" spans="2:65" s="157" customFormat="1" ht="11.25">
      <c r="B173" s="158"/>
      <c r="C173" s="208"/>
      <c r="D173" s="151" t="s">
        <v>176</v>
      </c>
      <c r="E173" s="159" t="s">
        <v>1</v>
      </c>
      <c r="F173" s="160" t="s">
        <v>252</v>
      </c>
      <c r="H173" s="161">
        <v>36.299999999999997</v>
      </c>
      <c r="I173" s="162"/>
      <c r="L173" s="158"/>
      <c r="M173" s="163"/>
      <c r="T173" s="164"/>
      <c r="AT173" s="159" t="s">
        <v>176</v>
      </c>
      <c r="AU173" s="159" t="s">
        <v>88</v>
      </c>
      <c r="AV173" s="157" t="s">
        <v>88</v>
      </c>
      <c r="AW173" s="157" t="s">
        <v>34</v>
      </c>
      <c r="AX173" s="157" t="s">
        <v>86</v>
      </c>
      <c r="AY173" s="159" t="s">
        <v>165</v>
      </c>
    </row>
    <row r="174" spans="2:65" s="16" customFormat="1" ht="37.9" customHeight="1">
      <c r="B174" s="17"/>
      <c r="C174" s="205" t="s">
        <v>253</v>
      </c>
      <c r="D174" s="132" t="s">
        <v>167</v>
      </c>
      <c r="E174" s="133" t="s">
        <v>254</v>
      </c>
      <c r="F174" s="134" t="s">
        <v>255</v>
      </c>
      <c r="G174" s="135" t="s">
        <v>203</v>
      </c>
      <c r="H174" s="136">
        <v>1</v>
      </c>
      <c r="I174" s="137"/>
      <c r="J174" s="138">
        <f>ROUND(I174*H174,2)</f>
        <v>0</v>
      </c>
      <c r="K174" s="134" t="s">
        <v>1</v>
      </c>
      <c r="L174" s="17"/>
      <c r="M174" s="139" t="s">
        <v>1</v>
      </c>
      <c r="N174" s="140" t="s">
        <v>43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249</v>
      </c>
      <c r="AT174" s="143" t="s">
        <v>167</v>
      </c>
      <c r="AU174" s="143" t="s">
        <v>88</v>
      </c>
      <c r="AY174" s="2" t="s">
        <v>165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2" t="s">
        <v>86</v>
      </c>
      <c r="BK174" s="144">
        <f>ROUND(I174*H174,2)</f>
        <v>0</v>
      </c>
      <c r="BL174" s="2" t="s">
        <v>249</v>
      </c>
      <c r="BM174" s="143" t="s">
        <v>256</v>
      </c>
    </row>
    <row r="175" spans="2:65" s="16" customFormat="1" ht="44.25" customHeight="1">
      <c r="B175" s="17"/>
      <c r="C175" s="205" t="s">
        <v>257</v>
      </c>
      <c r="D175" s="132" t="s">
        <v>167</v>
      </c>
      <c r="E175" s="133" t="s">
        <v>258</v>
      </c>
      <c r="F175" s="134" t="s">
        <v>259</v>
      </c>
      <c r="G175" s="135" t="s">
        <v>203</v>
      </c>
      <c r="H175" s="136">
        <v>2</v>
      </c>
      <c r="I175" s="137"/>
      <c r="J175" s="138">
        <f>ROUND(I175*H175,2)</f>
        <v>0</v>
      </c>
      <c r="K175" s="134" t="s">
        <v>1</v>
      </c>
      <c r="L175" s="17"/>
      <c r="M175" s="139" t="s">
        <v>1</v>
      </c>
      <c r="N175" s="140" t="s">
        <v>43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249</v>
      </c>
      <c r="AT175" s="143" t="s">
        <v>167</v>
      </c>
      <c r="AU175" s="143" t="s">
        <v>88</v>
      </c>
      <c r="AY175" s="2" t="s">
        <v>165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2" t="s">
        <v>86</v>
      </c>
      <c r="BK175" s="144">
        <f>ROUND(I175*H175,2)</f>
        <v>0</v>
      </c>
      <c r="BL175" s="2" t="s">
        <v>249</v>
      </c>
      <c r="BM175" s="143" t="s">
        <v>260</v>
      </c>
    </row>
    <row r="176" spans="2:65" s="16" customFormat="1" ht="37.9" customHeight="1">
      <c r="B176" s="17"/>
      <c r="C176" s="205" t="s">
        <v>8</v>
      </c>
      <c r="D176" s="132" t="s">
        <v>167</v>
      </c>
      <c r="E176" s="133" t="s">
        <v>261</v>
      </c>
      <c r="F176" s="134" t="s">
        <v>262</v>
      </c>
      <c r="G176" s="135" t="s">
        <v>248</v>
      </c>
      <c r="H176" s="136">
        <v>122</v>
      </c>
      <c r="I176" s="137"/>
      <c r="J176" s="138">
        <f>ROUND(I176*H176,2)</f>
        <v>0</v>
      </c>
      <c r="K176" s="134" t="s">
        <v>1</v>
      </c>
      <c r="L176" s="17"/>
      <c r="M176" s="139" t="s">
        <v>1</v>
      </c>
      <c r="N176" s="140" t="s">
        <v>43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249</v>
      </c>
      <c r="AT176" s="143" t="s">
        <v>167</v>
      </c>
      <c r="AU176" s="143" t="s">
        <v>88</v>
      </c>
      <c r="AY176" s="2" t="s">
        <v>165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2" t="s">
        <v>86</v>
      </c>
      <c r="BK176" s="144">
        <f>ROUND(I176*H176,2)</f>
        <v>0</v>
      </c>
      <c r="BL176" s="2" t="s">
        <v>249</v>
      </c>
      <c r="BM176" s="143" t="s">
        <v>263</v>
      </c>
    </row>
    <row r="177" spans="2:65" s="149" customFormat="1" ht="11.25">
      <c r="B177" s="150"/>
      <c r="C177" s="207"/>
      <c r="D177" s="151" t="s">
        <v>176</v>
      </c>
      <c r="E177" s="152" t="s">
        <v>1</v>
      </c>
      <c r="F177" s="153" t="s">
        <v>264</v>
      </c>
      <c r="H177" s="152" t="s">
        <v>1</v>
      </c>
      <c r="I177" s="154"/>
      <c r="L177" s="150"/>
      <c r="M177" s="155"/>
      <c r="T177" s="156"/>
      <c r="AT177" s="152" t="s">
        <v>176</v>
      </c>
      <c r="AU177" s="152" t="s">
        <v>88</v>
      </c>
      <c r="AV177" s="149" t="s">
        <v>86</v>
      </c>
      <c r="AW177" s="149" t="s">
        <v>34</v>
      </c>
      <c r="AX177" s="149" t="s">
        <v>78</v>
      </c>
      <c r="AY177" s="152" t="s">
        <v>165</v>
      </c>
    </row>
    <row r="178" spans="2:65" s="157" customFormat="1" ht="11.25">
      <c r="B178" s="158"/>
      <c r="C178" s="208"/>
      <c r="D178" s="151" t="s">
        <v>176</v>
      </c>
      <c r="E178" s="159" t="s">
        <v>1</v>
      </c>
      <c r="F178" s="160" t="s">
        <v>265</v>
      </c>
      <c r="H178" s="161">
        <v>122</v>
      </c>
      <c r="I178" s="162"/>
      <c r="L178" s="158"/>
      <c r="M178" s="163"/>
      <c r="T178" s="164"/>
      <c r="AT178" s="159" t="s">
        <v>176</v>
      </c>
      <c r="AU178" s="159" t="s">
        <v>88</v>
      </c>
      <c r="AV178" s="157" t="s">
        <v>88</v>
      </c>
      <c r="AW178" s="157" t="s">
        <v>34</v>
      </c>
      <c r="AX178" s="157" t="s">
        <v>86</v>
      </c>
      <c r="AY178" s="159" t="s">
        <v>165</v>
      </c>
    </row>
    <row r="179" spans="2:65" s="16" customFormat="1" ht="33" customHeight="1">
      <c r="B179" s="17"/>
      <c r="C179" s="205" t="s">
        <v>249</v>
      </c>
      <c r="D179" s="132" t="s">
        <v>167</v>
      </c>
      <c r="E179" s="133" t="s">
        <v>266</v>
      </c>
      <c r="F179" s="134" t="s">
        <v>267</v>
      </c>
      <c r="G179" s="135" t="s">
        <v>268</v>
      </c>
      <c r="H179" s="136">
        <v>442</v>
      </c>
      <c r="I179" s="137"/>
      <c r="J179" s="138">
        <f>ROUND(I179*H179,2)</f>
        <v>0</v>
      </c>
      <c r="K179" s="134" t="s">
        <v>171</v>
      </c>
      <c r="L179" s="17"/>
      <c r="M179" s="139" t="s">
        <v>1</v>
      </c>
      <c r="N179" s="140" t="s">
        <v>43</v>
      </c>
      <c r="P179" s="141">
        <f>O179*H179</f>
        <v>0</v>
      </c>
      <c r="Q179" s="141">
        <v>0</v>
      </c>
      <c r="R179" s="141">
        <f>Q179*H179</f>
        <v>0</v>
      </c>
      <c r="S179" s="141">
        <v>0.42499999999999999</v>
      </c>
      <c r="T179" s="142">
        <f>S179*H179</f>
        <v>187.85</v>
      </c>
      <c r="AR179" s="143" t="s">
        <v>172</v>
      </c>
      <c r="AT179" s="143" t="s">
        <v>167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172</v>
      </c>
      <c r="BM179" s="143" t="s">
        <v>269</v>
      </c>
    </row>
    <row r="180" spans="2:65" s="16" customFormat="1">
      <c r="B180" s="17"/>
      <c r="C180" s="206"/>
      <c r="D180" s="145" t="s">
        <v>174</v>
      </c>
      <c r="F180" s="146" t="s">
        <v>270</v>
      </c>
      <c r="I180" s="147"/>
      <c r="L180" s="17"/>
      <c r="M180" s="148"/>
      <c r="T180" s="41"/>
      <c r="AT180" s="2" t="s">
        <v>174</v>
      </c>
      <c r="AU180" s="2" t="s">
        <v>88</v>
      </c>
    </row>
    <row r="181" spans="2:65" s="149" customFormat="1" ht="11.25">
      <c r="B181" s="150"/>
      <c r="C181" s="207"/>
      <c r="D181" s="151" t="s">
        <v>176</v>
      </c>
      <c r="E181" s="152" t="s">
        <v>1</v>
      </c>
      <c r="F181" s="153" t="s">
        <v>271</v>
      </c>
      <c r="H181" s="152" t="s">
        <v>1</v>
      </c>
      <c r="I181" s="154"/>
      <c r="L181" s="150"/>
      <c r="M181" s="155"/>
      <c r="T181" s="156"/>
      <c r="AT181" s="152" t="s">
        <v>176</v>
      </c>
      <c r="AU181" s="152" t="s">
        <v>88</v>
      </c>
      <c r="AV181" s="149" t="s">
        <v>86</v>
      </c>
      <c r="AW181" s="149" t="s">
        <v>34</v>
      </c>
      <c r="AX181" s="149" t="s">
        <v>78</v>
      </c>
      <c r="AY181" s="152" t="s">
        <v>165</v>
      </c>
    </row>
    <row r="182" spans="2:65" s="157" customFormat="1" ht="11.25">
      <c r="B182" s="158"/>
      <c r="C182" s="208"/>
      <c r="D182" s="151" t="s">
        <v>176</v>
      </c>
      <c r="E182" s="159" t="s">
        <v>1</v>
      </c>
      <c r="F182" s="160" t="s">
        <v>272</v>
      </c>
      <c r="H182" s="161">
        <v>442</v>
      </c>
      <c r="I182" s="162"/>
      <c r="L182" s="158"/>
      <c r="M182" s="163"/>
      <c r="T182" s="164"/>
      <c r="AT182" s="159" t="s">
        <v>176</v>
      </c>
      <c r="AU182" s="159" t="s">
        <v>88</v>
      </c>
      <c r="AV182" s="157" t="s">
        <v>88</v>
      </c>
      <c r="AW182" s="157" t="s">
        <v>34</v>
      </c>
      <c r="AX182" s="157" t="s">
        <v>86</v>
      </c>
      <c r="AY182" s="159" t="s">
        <v>165</v>
      </c>
    </row>
    <row r="183" spans="2:65" s="119" customFormat="1" ht="22.9" customHeight="1">
      <c r="B183" s="120"/>
      <c r="C183" s="210"/>
      <c r="D183" s="121" t="s">
        <v>77</v>
      </c>
      <c r="E183" s="130" t="s">
        <v>273</v>
      </c>
      <c r="F183" s="130" t="s">
        <v>274</v>
      </c>
      <c r="I183" s="123"/>
      <c r="J183" s="131">
        <f>BK183</f>
        <v>0</v>
      </c>
      <c r="L183" s="120"/>
      <c r="M183" s="125"/>
      <c r="P183" s="126">
        <f>SUM(P184:P201)</f>
        <v>0</v>
      </c>
      <c r="R183" s="126">
        <f>SUM(R184:R201)</f>
        <v>0</v>
      </c>
      <c r="T183" s="127">
        <f>SUM(T184:T201)</f>
        <v>0</v>
      </c>
      <c r="AR183" s="121" t="s">
        <v>86</v>
      </c>
      <c r="AT183" s="128" t="s">
        <v>77</v>
      </c>
      <c r="AU183" s="128" t="s">
        <v>86</v>
      </c>
      <c r="AY183" s="121" t="s">
        <v>165</v>
      </c>
      <c r="BK183" s="129">
        <f>SUM(BK184:BK201)</f>
        <v>0</v>
      </c>
    </row>
    <row r="184" spans="2:65" s="16" customFormat="1" ht="24.2" customHeight="1">
      <c r="B184" s="17"/>
      <c r="C184" s="205" t="s">
        <v>275</v>
      </c>
      <c r="D184" s="132" t="s">
        <v>167</v>
      </c>
      <c r="E184" s="133" t="s">
        <v>276</v>
      </c>
      <c r="F184" s="134" t="s">
        <v>277</v>
      </c>
      <c r="G184" s="135" t="s">
        <v>278</v>
      </c>
      <c r="H184" s="136">
        <v>250.75899999999999</v>
      </c>
      <c r="I184" s="137"/>
      <c r="J184" s="138">
        <f>ROUND(I184*H184,2)</f>
        <v>0</v>
      </c>
      <c r="K184" s="134" t="s">
        <v>171</v>
      </c>
      <c r="L184" s="17"/>
      <c r="M184" s="139" t="s">
        <v>1</v>
      </c>
      <c r="N184" s="140" t="s">
        <v>43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172</v>
      </c>
      <c r="AT184" s="143" t="s">
        <v>167</v>
      </c>
      <c r="AU184" s="143" t="s">
        <v>88</v>
      </c>
      <c r="AY184" s="2" t="s">
        <v>165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2" t="s">
        <v>86</v>
      </c>
      <c r="BK184" s="144">
        <f>ROUND(I184*H184,2)</f>
        <v>0</v>
      </c>
      <c r="BL184" s="2" t="s">
        <v>172</v>
      </c>
      <c r="BM184" s="143" t="s">
        <v>279</v>
      </c>
    </row>
    <row r="185" spans="2:65" s="16" customFormat="1">
      <c r="B185" s="17"/>
      <c r="C185" s="206"/>
      <c r="D185" s="145" t="s">
        <v>174</v>
      </c>
      <c r="F185" s="146" t="s">
        <v>280</v>
      </c>
      <c r="I185" s="147"/>
      <c r="L185" s="17"/>
      <c r="M185" s="148"/>
      <c r="T185" s="41"/>
      <c r="AT185" s="2" t="s">
        <v>174</v>
      </c>
      <c r="AU185" s="2" t="s">
        <v>88</v>
      </c>
    </row>
    <row r="186" spans="2:65" s="16" customFormat="1" ht="24.2" customHeight="1">
      <c r="B186" s="17"/>
      <c r="C186" s="205" t="s">
        <v>281</v>
      </c>
      <c r="D186" s="132" t="s">
        <v>167</v>
      </c>
      <c r="E186" s="133" t="s">
        <v>282</v>
      </c>
      <c r="F186" s="134" t="s">
        <v>283</v>
      </c>
      <c r="G186" s="135" t="s">
        <v>278</v>
      </c>
      <c r="H186" s="136">
        <v>2256.8310000000001</v>
      </c>
      <c r="I186" s="137"/>
      <c r="J186" s="138">
        <f>ROUND(I186*H186,2)</f>
        <v>0</v>
      </c>
      <c r="K186" s="134" t="s">
        <v>171</v>
      </c>
      <c r="L186" s="17"/>
      <c r="M186" s="139" t="s">
        <v>1</v>
      </c>
      <c r="N186" s="140" t="s">
        <v>43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172</v>
      </c>
      <c r="AT186" s="143" t="s">
        <v>167</v>
      </c>
      <c r="AU186" s="143" t="s">
        <v>88</v>
      </c>
      <c r="AY186" s="2" t="s">
        <v>165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2" t="s">
        <v>86</v>
      </c>
      <c r="BK186" s="144">
        <f>ROUND(I186*H186,2)</f>
        <v>0</v>
      </c>
      <c r="BL186" s="2" t="s">
        <v>172</v>
      </c>
      <c r="BM186" s="143" t="s">
        <v>284</v>
      </c>
    </row>
    <row r="187" spans="2:65" s="16" customFormat="1">
      <c r="B187" s="17"/>
      <c r="C187" s="206"/>
      <c r="D187" s="145" t="s">
        <v>174</v>
      </c>
      <c r="F187" s="146" t="s">
        <v>285</v>
      </c>
      <c r="I187" s="147"/>
      <c r="L187" s="17"/>
      <c r="M187" s="148"/>
      <c r="T187" s="41"/>
      <c r="AT187" s="2" t="s">
        <v>174</v>
      </c>
      <c r="AU187" s="2" t="s">
        <v>88</v>
      </c>
    </row>
    <row r="188" spans="2:65" s="157" customFormat="1" ht="11.25">
      <c r="B188" s="158"/>
      <c r="C188" s="208"/>
      <c r="D188" s="151" t="s">
        <v>176</v>
      </c>
      <c r="F188" s="160" t="s">
        <v>286</v>
      </c>
      <c r="H188" s="161">
        <v>2256.8310000000001</v>
      </c>
      <c r="I188" s="162"/>
      <c r="L188" s="158"/>
      <c r="M188" s="163"/>
      <c r="T188" s="164"/>
      <c r="AT188" s="159" t="s">
        <v>176</v>
      </c>
      <c r="AU188" s="159" t="s">
        <v>88</v>
      </c>
      <c r="AV188" s="157" t="s">
        <v>88</v>
      </c>
      <c r="AW188" s="157" t="s">
        <v>4</v>
      </c>
      <c r="AX188" s="157" t="s">
        <v>86</v>
      </c>
      <c r="AY188" s="159" t="s">
        <v>165</v>
      </c>
    </row>
    <row r="189" spans="2:65" s="16" customFormat="1" ht="37.9" customHeight="1">
      <c r="B189" s="17"/>
      <c r="C189" s="205" t="s">
        <v>287</v>
      </c>
      <c r="D189" s="132" t="s">
        <v>167</v>
      </c>
      <c r="E189" s="133" t="s">
        <v>288</v>
      </c>
      <c r="F189" s="134" t="s">
        <v>289</v>
      </c>
      <c r="G189" s="135" t="s">
        <v>278</v>
      </c>
      <c r="H189" s="136">
        <v>226.61</v>
      </c>
      <c r="I189" s="137"/>
      <c r="J189" s="138">
        <f>ROUND(I189*H189,2)</f>
        <v>0</v>
      </c>
      <c r="K189" s="134" t="s">
        <v>171</v>
      </c>
      <c r="L189" s="17"/>
      <c r="M189" s="139" t="s">
        <v>1</v>
      </c>
      <c r="N189" s="140" t="s">
        <v>43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172</v>
      </c>
      <c r="AT189" s="143" t="s">
        <v>167</v>
      </c>
      <c r="AU189" s="143" t="s">
        <v>88</v>
      </c>
      <c r="AY189" s="2" t="s">
        <v>165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2" t="s">
        <v>86</v>
      </c>
      <c r="BK189" s="144">
        <f>ROUND(I189*H189,2)</f>
        <v>0</v>
      </c>
      <c r="BL189" s="2" t="s">
        <v>172</v>
      </c>
      <c r="BM189" s="143" t="s">
        <v>290</v>
      </c>
    </row>
    <row r="190" spans="2:65" s="16" customFormat="1">
      <c r="B190" s="17"/>
      <c r="C190" s="206"/>
      <c r="D190" s="145" t="s">
        <v>174</v>
      </c>
      <c r="F190" s="146" t="s">
        <v>291</v>
      </c>
      <c r="I190" s="147"/>
      <c r="L190" s="17"/>
      <c r="M190" s="148"/>
      <c r="T190" s="41"/>
      <c r="AT190" s="2" t="s">
        <v>174</v>
      </c>
      <c r="AU190" s="2" t="s">
        <v>88</v>
      </c>
    </row>
    <row r="191" spans="2:65" s="157" customFormat="1" ht="11.25">
      <c r="B191" s="158"/>
      <c r="C191" s="208"/>
      <c r="D191" s="151" t="s">
        <v>176</v>
      </c>
      <c r="E191" s="159" t="s">
        <v>1</v>
      </c>
      <c r="F191" s="160" t="s">
        <v>292</v>
      </c>
      <c r="H191" s="161">
        <v>1.3260000000000001</v>
      </c>
      <c r="I191" s="162"/>
      <c r="L191" s="158"/>
      <c r="M191" s="163"/>
      <c r="T191" s="164"/>
      <c r="AT191" s="159" t="s">
        <v>176</v>
      </c>
      <c r="AU191" s="159" t="s">
        <v>88</v>
      </c>
      <c r="AV191" s="157" t="s">
        <v>88</v>
      </c>
      <c r="AW191" s="157" t="s">
        <v>34</v>
      </c>
      <c r="AX191" s="157" t="s">
        <v>78</v>
      </c>
      <c r="AY191" s="159" t="s">
        <v>165</v>
      </c>
    </row>
    <row r="192" spans="2:65" s="157" customFormat="1" ht="22.5">
      <c r="B192" s="158"/>
      <c r="C192" s="208"/>
      <c r="D192" s="151" t="s">
        <v>176</v>
      </c>
      <c r="E192" s="159" t="s">
        <v>1</v>
      </c>
      <c r="F192" s="160" t="s">
        <v>293</v>
      </c>
      <c r="H192" s="161">
        <v>30.204000000000001</v>
      </c>
      <c r="I192" s="162"/>
      <c r="L192" s="158"/>
      <c r="M192" s="163"/>
      <c r="T192" s="164"/>
      <c r="AT192" s="159" t="s">
        <v>176</v>
      </c>
      <c r="AU192" s="159" t="s">
        <v>88</v>
      </c>
      <c r="AV192" s="157" t="s">
        <v>88</v>
      </c>
      <c r="AW192" s="157" t="s">
        <v>34</v>
      </c>
      <c r="AX192" s="157" t="s">
        <v>78</v>
      </c>
      <c r="AY192" s="159" t="s">
        <v>165</v>
      </c>
    </row>
    <row r="193" spans="2:65" s="157" customFormat="1" ht="22.5">
      <c r="B193" s="158"/>
      <c r="C193" s="208"/>
      <c r="D193" s="151" t="s">
        <v>176</v>
      </c>
      <c r="E193" s="159" t="s">
        <v>1</v>
      </c>
      <c r="F193" s="160" t="s">
        <v>294</v>
      </c>
      <c r="H193" s="161">
        <v>7.23</v>
      </c>
      <c r="I193" s="162"/>
      <c r="L193" s="158"/>
      <c r="M193" s="163"/>
      <c r="T193" s="164"/>
      <c r="AT193" s="159" t="s">
        <v>176</v>
      </c>
      <c r="AU193" s="159" t="s">
        <v>88</v>
      </c>
      <c r="AV193" s="157" t="s">
        <v>88</v>
      </c>
      <c r="AW193" s="157" t="s">
        <v>34</v>
      </c>
      <c r="AX193" s="157" t="s">
        <v>78</v>
      </c>
      <c r="AY193" s="159" t="s">
        <v>165</v>
      </c>
    </row>
    <row r="194" spans="2:65" s="157" customFormat="1" ht="11.25">
      <c r="B194" s="158"/>
      <c r="C194" s="208"/>
      <c r="D194" s="151" t="s">
        <v>176</v>
      </c>
      <c r="E194" s="159" t="s">
        <v>1</v>
      </c>
      <c r="F194" s="160" t="s">
        <v>295</v>
      </c>
      <c r="H194" s="161">
        <v>187.85</v>
      </c>
      <c r="I194" s="162"/>
      <c r="L194" s="158"/>
      <c r="M194" s="163"/>
      <c r="T194" s="164"/>
      <c r="AT194" s="159" t="s">
        <v>176</v>
      </c>
      <c r="AU194" s="159" t="s">
        <v>88</v>
      </c>
      <c r="AV194" s="157" t="s">
        <v>88</v>
      </c>
      <c r="AW194" s="157" t="s">
        <v>34</v>
      </c>
      <c r="AX194" s="157" t="s">
        <v>78</v>
      </c>
      <c r="AY194" s="159" t="s">
        <v>165</v>
      </c>
    </row>
    <row r="195" spans="2:65" s="165" customFormat="1" ht="11.25">
      <c r="B195" s="166"/>
      <c r="C195" s="209"/>
      <c r="D195" s="151" t="s">
        <v>176</v>
      </c>
      <c r="E195" s="167" t="s">
        <v>1</v>
      </c>
      <c r="F195" s="168" t="s">
        <v>191</v>
      </c>
      <c r="H195" s="169">
        <v>226.61</v>
      </c>
      <c r="I195" s="170"/>
      <c r="L195" s="166"/>
      <c r="M195" s="171"/>
      <c r="T195" s="172"/>
      <c r="AT195" s="167" t="s">
        <v>176</v>
      </c>
      <c r="AU195" s="167" t="s">
        <v>88</v>
      </c>
      <c r="AV195" s="165" t="s">
        <v>172</v>
      </c>
      <c r="AW195" s="165" t="s">
        <v>34</v>
      </c>
      <c r="AX195" s="165" t="s">
        <v>86</v>
      </c>
      <c r="AY195" s="167" t="s">
        <v>165</v>
      </c>
    </row>
    <row r="196" spans="2:65" s="16" customFormat="1" ht="33" customHeight="1">
      <c r="B196" s="17"/>
      <c r="C196" s="205" t="s">
        <v>296</v>
      </c>
      <c r="D196" s="132" t="s">
        <v>167</v>
      </c>
      <c r="E196" s="133" t="s">
        <v>297</v>
      </c>
      <c r="F196" s="134" t="s">
        <v>298</v>
      </c>
      <c r="G196" s="135" t="s">
        <v>278</v>
      </c>
      <c r="H196" s="136">
        <v>8.8179999999999996</v>
      </c>
      <c r="I196" s="137"/>
      <c r="J196" s="138">
        <f>ROUND(I196*H196,2)</f>
        <v>0</v>
      </c>
      <c r="K196" s="134" t="s">
        <v>171</v>
      </c>
      <c r="L196" s="17"/>
      <c r="M196" s="139" t="s">
        <v>1</v>
      </c>
      <c r="N196" s="140" t="s">
        <v>43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172</v>
      </c>
      <c r="AT196" s="143" t="s">
        <v>167</v>
      </c>
      <c r="AU196" s="143" t="s">
        <v>88</v>
      </c>
      <c r="AY196" s="2" t="s">
        <v>165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2" t="s">
        <v>86</v>
      </c>
      <c r="BK196" s="144">
        <f>ROUND(I196*H196,2)</f>
        <v>0</v>
      </c>
      <c r="BL196" s="2" t="s">
        <v>172</v>
      </c>
      <c r="BM196" s="143" t="s">
        <v>299</v>
      </c>
    </row>
    <row r="197" spans="2:65" s="16" customFormat="1">
      <c r="B197" s="17"/>
      <c r="C197" s="206"/>
      <c r="D197" s="145" t="s">
        <v>174</v>
      </c>
      <c r="F197" s="146" t="s">
        <v>300</v>
      </c>
      <c r="I197" s="147"/>
      <c r="L197" s="17"/>
      <c r="M197" s="148"/>
      <c r="T197" s="41"/>
      <c r="AT197" s="2" t="s">
        <v>174</v>
      </c>
      <c r="AU197" s="2" t="s">
        <v>88</v>
      </c>
    </row>
    <row r="198" spans="2:65" s="157" customFormat="1" ht="11.25">
      <c r="B198" s="158"/>
      <c r="C198" s="208"/>
      <c r="D198" s="151" t="s">
        <v>176</v>
      </c>
      <c r="E198" s="159" t="s">
        <v>1</v>
      </c>
      <c r="F198" s="160" t="s">
        <v>301</v>
      </c>
      <c r="H198" s="161">
        <v>8.8179999999999996</v>
      </c>
      <c r="I198" s="162"/>
      <c r="L198" s="158"/>
      <c r="M198" s="163"/>
      <c r="T198" s="164"/>
      <c r="AT198" s="159" t="s">
        <v>176</v>
      </c>
      <c r="AU198" s="159" t="s">
        <v>88</v>
      </c>
      <c r="AV198" s="157" t="s">
        <v>88</v>
      </c>
      <c r="AW198" s="157" t="s">
        <v>34</v>
      </c>
      <c r="AX198" s="157" t="s">
        <v>86</v>
      </c>
      <c r="AY198" s="159" t="s">
        <v>165</v>
      </c>
    </row>
    <row r="199" spans="2:65" s="16" customFormat="1" ht="33" customHeight="1">
      <c r="B199" s="17"/>
      <c r="C199" s="205" t="s">
        <v>7</v>
      </c>
      <c r="D199" s="132" t="s">
        <v>167</v>
      </c>
      <c r="E199" s="133" t="s">
        <v>302</v>
      </c>
      <c r="F199" s="134" t="s">
        <v>303</v>
      </c>
      <c r="G199" s="135" t="s">
        <v>278</v>
      </c>
      <c r="H199" s="136">
        <v>15.332000000000001</v>
      </c>
      <c r="I199" s="137"/>
      <c r="J199" s="138">
        <f>ROUND(I199*H199,2)</f>
        <v>0</v>
      </c>
      <c r="K199" s="134" t="s">
        <v>171</v>
      </c>
      <c r="L199" s="17"/>
      <c r="M199" s="139" t="s">
        <v>1</v>
      </c>
      <c r="N199" s="140" t="s">
        <v>43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172</v>
      </c>
      <c r="AT199" s="143" t="s">
        <v>167</v>
      </c>
      <c r="AU199" s="143" t="s">
        <v>88</v>
      </c>
      <c r="AY199" s="2" t="s">
        <v>165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2" t="s">
        <v>86</v>
      </c>
      <c r="BK199" s="144">
        <f>ROUND(I199*H199,2)</f>
        <v>0</v>
      </c>
      <c r="BL199" s="2" t="s">
        <v>172</v>
      </c>
      <c r="BM199" s="143" t="s">
        <v>304</v>
      </c>
    </row>
    <row r="200" spans="2:65" s="16" customFormat="1">
      <c r="B200" s="17"/>
      <c r="C200" s="206"/>
      <c r="D200" s="145" t="s">
        <v>174</v>
      </c>
      <c r="F200" s="146" t="s">
        <v>305</v>
      </c>
      <c r="I200" s="147"/>
      <c r="L200" s="17"/>
      <c r="M200" s="148"/>
      <c r="T200" s="41"/>
      <c r="AT200" s="2" t="s">
        <v>174</v>
      </c>
      <c r="AU200" s="2" t="s">
        <v>88</v>
      </c>
    </row>
    <row r="201" spans="2:65" s="157" customFormat="1" ht="22.5">
      <c r="B201" s="158"/>
      <c r="C201" s="208"/>
      <c r="D201" s="151" t="s">
        <v>176</v>
      </c>
      <c r="E201" s="159" t="s">
        <v>1</v>
      </c>
      <c r="F201" s="160" t="s">
        <v>306</v>
      </c>
      <c r="H201" s="161">
        <v>15.332000000000001</v>
      </c>
      <c r="I201" s="162"/>
      <c r="L201" s="158"/>
      <c r="M201" s="174"/>
      <c r="N201" s="175"/>
      <c r="O201" s="175"/>
      <c r="P201" s="175"/>
      <c r="Q201" s="175"/>
      <c r="R201" s="175"/>
      <c r="S201" s="175"/>
      <c r="T201" s="176"/>
      <c r="AT201" s="159" t="s">
        <v>176</v>
      </c>
      <c r="AU201" s="159" t="s">
        <v>88</v>
      </c>
      <c r="AV201" s="157" t="s">
        <v>88</v>
      </c>
      <c r="AW201" s="157" t="s">
        <v>34</v>
      </c>
      <c r="AX201" s="157" t="s">
        <v>86</v>
      </c>
      <c r="AY201" s="159" t="s">
        <v>165</v>
      </c>
    </row>
    <row r="202" spans="2:65" s="16" customFormat="1" ht="6.95" customHeight="1">
      <c r="B202" s="29"/>
      <c r="C202" s="211"/>
      <c r="D202" s="30"/>
      <c r="E202" s="30"/>
      <c r="F202" s="30"/>
      <c r="G202" s="30"/>
      <c r="H202" s="30"/>
      <c r="I202" s="30"/>
      <c r="J202" s="30"/>
      <c r="K202" s="30"/>
      <c r="L202" s="17"/>
    </row>
    <row r="203" spans="2:65">
      <c r="C203" s="212"/>
    </row>
    <row r="204" spans="2:65">
      <c r="C204" s="212"/>
    </row>
  </sheetData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0" r:id="rId1"/>
    <hyperlink ref="F134" r:id="rId2"/>
    <hyperlink ref="F138" r:id="rId3"/>
    <hyperlink ref="F143" r:id="rId4"/>
    <hyperlink ref="F168" r:id="rId5"/>
    <hyperlink ref="F180" r:id="rId6"/>
    <hyperlink ref="F185" r:id="rId7"/>
    <hyperlink ref="F187" r:id="rId8"/>
    <hyperlink ref="F190" r:id="rId9"/>
    <hyperlink ref="F197" r:id="rId10"/>
    <hyperlink ref="F200" r:id="rId1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833"/>
  <sheetViews>
    <sheetView tabSelected="1" topLeftCell="A40" workbookViewId="0">
      <selection activeCell="H51" sqref="H51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5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95</v>
      </c>
      <c r="AZ2" s="177" t="s">
        <v>307</v>
      </c>
      <c r="BA2" s="177" t="s">
        <v>1</v>
      </c>
      <c r="BB2" s="177" t="s">
        <v>1</v>
      </c>
      <c r="BC2" s="177" t="s">
        <v>308</v>
      </c>
      <c r="BD2" s="177" t="s">
        <v>88</v>
      </c>
    </row>
    <row r="3" spans="2:5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  <c r="AZ3" s="177" t="s">
        <v>309</v>
      </c>
      <c r="BA3" s="177" t="s">
        <v>310</v>
      </c>
      <c r="BB3" s="177" t="s">
        <v>1</v>
      </c>
      <c r="BC3" s="177" t="s">
        <v>311</v>
      </c>
      <c r="BD3" s="177" t="s">
        <v>88</v>
      </c>
    </row>
    <row r="4" spans="2:56" ht="24.95" customHeight="1">
      <c r="B4" s="5"/>
      <c r="D4" s="6" t="s">
        <v>132</v>
      </c>
      <c r="L4" s="5"/>
      <c r="M4" s="80" t="s">
        <v>10</v>
      </c>
      <c r="AT4" s="2" t="s">
        <v>4</v>
      </c>
      <c r="AZ4" s="177" t="s">
        <v>312</v>
      </c>
      <c r="BA4" s="177" t="s">
        <v>1</v>
      </c>
      <c r="BB4" s="177" t="s">
        <v>1</v>
      </c>
      <c r="BC4" s="177" t="s">
        <v>313</v>
      </c>
      <c r="BD4" s="177" t="s">
        <v>88</v>
      </c>
    </row>
    <row r="5" spans="2:56" ht="6.95" customHeight="1">
      <c r="B5" s="5"/>
      <c r="L5" s="5"/>
      <c r="AZ5" s="177" t="s">
        <v>314</v>
      </c>
      <c r="BA5" s="177" t="s">
        <v>1</v>
      </c>
      <c r="BB5" s="177" t="s">
        <v>1</v>
      </c>
      <c r="BC5" s="177" t="s">
        <v>315</v>
      </c>
      <c r="BD5" s="177" t="s">
        <v>88</v>
      </c>
    </row>
    <row r="6" spans="2:56" ht="12" customHeight="1">
      <c r="B6" s="5"/>
      <c r="D6" s="11" t="s">
        <v>16</v>
      </c>
      <c r="L6" s="5"/>
      <c r="AZ6" s="177" t="s">
        <v>316</v>
      </c>
      <c r="BA6" s="177" t="s">
        <v>1</v>
      </c>
      <c r="BB6" s="177" t="s">
        <v>1</v>
      </c>
      <c r="BC6" s="177" t="s">
        <v>317</v>
      </c>
      <c r="BD6" s="177" t="s">
        <v>88</v>
      </c>
    </row>
    <row r="7" spans="2:56" ht="16.5" customHeight="1">
      <c r="B7" s="5"/>
      <c r="E7" s="267" t="s">
        <v>17</v>
      </c>
      <c r="F7" s="268"/>
      <c r="G7" s="268"/>
      <c r="H7" s="268"/>
      <c r="L7" s="5"/>
      <c r="AZ7" s="177" t="s">
        <v>318</v>
      </c>
      <c r="BA7" s="177" t="s">
        <v>1</v>
      </c>
      <c r="BB7" s="177" t="s">
        <v>1</v>
      </c>
      <c r="BC7" s="177" t="s">
        <v>319</v>
      </c>
      <c r="BD7" s="177" t="s">
        <v>88</v>
      </c>
    </row>
    <row r="8" spans="2:56" ht="12" customHeight="1">
      <c r="B8" s="5"/>
      <c r="D8" s="11" t="s">
        <v>133</v>
      </c>
      <c r="L8" s="5"/>
    </row>
    <row r="9" spans="2:56" s="16" customFormat="1" ht="16.5" customHeight="1">
      <c r="B9" s="17"/>
      <c r="E9" s="267" t="s">
        <v>320</v>
      </c>
      <c r="F9" s="266"/>
      <c r="G9" s="266"/>
      <c r="H9" s="266"/>
      <c r="L9" s="17"/>
    </row>
    <row r="10" spans="2:56" s="16" customFormat="1" ht="12" customHeight="1">
      <c r="B10" s="17"/>
      <c r="D10" s="11" t="s">
        <v>321</v>
      </c>
      <c r="L10" s="17"/>
    </row>
    <row r="11" spans="2:56" s="16" customFormat="1" ht="16.5" customHeight="1">
      <c r="B11" s="17"/>
      <c r="E11" s="239" t="s">
        <v>322</v>
      </c>
      <c r="F11" s="266"/>
      <c r="G11" s="266"/>
      <c r="H11" s="266"/>
      <c r="L11" s="17"/>
    </row>
    <row r="12" spans="2:56" s="16" customFormat="1">
      <c r="B12" s="17"/>
      <c r="L12" s="17"/>
    </row>
    <row r="13" spans="2:56" s="16" customFormat="1" ht="12" customHeight="1">
      <c r="B13" s="17"/>
      <c r="D13" s="11" t="s">
        <v>18</v>
      </c>
      <c r="F13" s="12" t="s">
        <v>1</v>
      </c>
      <c r="I13" s="11" t="s">
        <v>19</v>
      </c>
      <c r="J13" s="12" t="s">
        <v>1</v>
      </c>
      <c r="L13" s="17"/>
    </row>
    <row r="14" spans="2:56" s="16" customFormat="1" ht="12" customHeight="1">
      <c r="B14" s="17"/>
      <c r="D14" s="11" t="s">
        <v>20</v>
      </c>
      <c r="F14" s="12" t="s">
        <v>21</v>
      </c>
      <c r="I14" s="11" t="s">
        <v>22</v>
      </c>
      <c r="J14" s="81" t="s">
        <v>23</v>
      </c>
      <c r="L14" s="17"/>
    </row>
    <row r="15" spans="2:56" s="16" customFormat="1" ht="10.9" customHeight="1">
      <c r="B15" s="17"/>
      <c r="L15" s="17"/>
    </row>
    <row r="16" spans="2:56" s="16" customFormat="1" ht="12" customHeight="1">
      <c r="B16" s="17"/>
      <c r="D16" s="11" t="s">
        <v>24</v>
      </c>
      <c r="I16" s="11" t="s">
        <v>25</v>
      </c>
      <c r="J16" s="12" t="s">
        <v>26</v>
      </c>
      <c r="L16" s="17"/>
    </row>
    <row r="17" spans="2:12" s="16" customFormat="1" ht="18" customHeight="1">
      <c r="B17" s="17"/>
      <c r="E17" s="12" t="s">
        <v>27</v>
      </c>
      <c r="I17" s="11" t="s">
        <v>28</v>
      </c>
      <c r="J17" s="12" t="s">
        <v>1</v>
      </c>
      <c r="L17" s="17"/>
    </row>
    <row r="18" spans="2:12" s="16" customFormat="1" ht="6.95" customHeight="1">
      <c r="B18" s="17"/>
      <c r="L18" s="17"/>
    </row>
    <row r="19" spans="2:12" s="16" customFormat="1" ht="12" customHeight="1">
      <c r="B19" s="17"/>
      <c r="D19" s="11" t="s">
        <v>29</v>
      </c>
      <c r="I19" s="11" t="s">
        <v>25</v>
      </c>
      <c r="J19" s="13" t="s">
        <v>30</v>
      </c>
      <c r="L19" s="17"/>
    </row>
    <row r="20" spans="2:12" s="16" customFormat="1" ht="18" customHeight="1">
      <c r="B20" s="17"/>
      <c r="E20" s="269" t="s">
        <v>30</v>
      </c>
      <c r="F20" s="225"/>
      <c r="G20" s="225"/>
      <c r="H20" s="225"/>
      <c r="I20" s="11" t="s">
        <v>28</v>
      </c>
      <c r="J20" s="13" t="s">
        <v>30</v>
      </c>
      <c r="L20" s="17"/>
    </row>
    <row r="21" spans="2:12" s="16" customFormat="1" ht="6.95" customHeight="1">
      <c r="B21" s="17"/>
      <c r="L21" s="17"/>
    </row>
    <row r="22" spans="2:12" s="16" customFormat="1" ht="12" customHeight="1">
      <c r="B22" s="17"/>
      <c r="D22" s="11" t="s">
        <v>31</v>
      </c>
      <c r="I22" s="11" t="s">
        <v>25</v>
      </c>
      <c r="J22" s="12" t="s">
        <v>32</v>
      </c>
      <c r="L22" s="17"/>
    </row>
    <row r="23" spans="2:12" s="16" customFormat="1" ht="18" customHeight="1">
      <c r="B23" s="17"/>
      <c r="E23" s="12" t="s">
        <v>33</v>
      </c>
      <c r="I23" s="11" t="s">
        <v>28</v>
      </c>
      <c r="J23" s="12" t="s">
        <v>1</v>
      </c>
      <c r="L23" s="17"/>
    </row>
    <row r="24" spans="2:12" s="16" customFormat="1" ht="6.95" customHeight="1">
      <c r="B24" s="17"/>
      <c r="L24" s="17"/>
    </row>
    <row r="25" spans="2:12" s="16" customFormat="1" ht="12" customHeight="1">
      <c r="B25" s="17"/>
      <c r="D25" s="11" t="s">
        <v>35</v>
      </c>
      <c r="I25" s="11" t="s">
        <v>25</v>
      </c>
      <c r="J25" s="12" t="s">
        <v>1</v>
      </c>
      <c r="L25" s="17"/>
    </row>
    <row r="26" spans="2:12" s="16" customFormat="1" ht="18" customHeight="1">
      <c r="B26" s="17"/>
      <c r="E26" s="12" t="s">
        <v>36</v>
      </c>
      <c r="I26" s="11" t="s">
        <v>28</v>
      </c>
      <c r="J26" s="12" t="s">
        <v>1</v>
      </c>
      <c r="L26" s="17"/>
    </row>
    <row r="27" spans="2:12" s="16" customFormat="1" ht="6.95" customHeight="1">
      <c r="B27" s="17"/>
      <c r="L27" s="17"/>
    </row>
    <row r="28" spans="2:12" s="16" customFormat="1" ht="12" customHeight="1">
      <c r="B28" s="17"/>
      <c r="D28" s="11" t="s">
        <v>37</v>
      </c>
      <c r="L28" s="17"/>
    </row>
    <row r="29" spans="2:12" s="82" customFormat="1" ht="16.5" customHeight="1">
      <c r="B29" s="83"/>
      <c r="E29" s="232" t="s">
        <v>1</v>
      </c>
      <c r="F29" s="232"/>
      <c r="G29" s="232"/>
      <c r="H29" s="232"/>
      <c r="L29" s="83"/>
    </row>
    <row r="30" spans="2:12" s="16" customFormat="1" ht="6.95" customHeight="1">
      <c r="B30" s="17"/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25.35" customHeight="1">
      <c r="B32" s="17"/>
      <c r="D32" s="84" t="s">
        <v>38</v>
      </c>
      <c r="J32" s="85">
        <f>ROUND(J145, 2)</f>
        <v>0</v>
      </c>
      <c r="L32" s="17"/>
    </row>
    <row r="33" spans="2:12" s="16" customFormat="1" ht="6.95" customHeight="1">
      <c r="B33" s="17"/>
      <c r="D33" s="39"/>
      <c r="E33" s="39"/>
      <c r="F33" s="39"/>
      <c r="G33" s="39"/>
      <c r="H33" s="39"/>
      <c r="I33" s="39"/>
      <c r="J33" s="39"/>
      <c r="K33" s="39"/>
      <c r="L33" s="17"/>
    </row>
    <row r="34" spans="2:12" s="16" customFormat="1" ht="14.45" customHeight="1">
      <c r="B34" s="17"/>
      <c r="F34" s="86" t="s">
        <v>40</v>
      </c>
      <c r="I34" s="86" t="s">
        <v>39</v>
      </c>
      <c r="J34" s="86" t="s">
        <v>41</v>
      </c>
      <c r="L34" s="17"/>
    </row>
    <row r="35" spans="2:12" s="16" customFormat="1" ht="14.45" customHeight="1">
      <c r="B35" s="17"/>
      <c r="D35" s="87" t="s">
        <v>42</v>
      </c>
      <c r="E35" s="11" t="s">
        <v>43</v>
      </c>
      <c r="F35" s="73">
        <f>ROUND((SUM(BE145:BE832)),  2)</f>
        <v>0</v>
      </c>
      <c r="I35" s="88">
        <v>0.21</v>
      </c>
      <c r="J35" s="73">
        <f>ROUND(((SUM(BE145:BE832))*I35),  2)</f>
        <v>0</v>
      </c>
      <c r="L35" s="17"/>
    </row>
    <row r="36" spans="2:12" s="16" customFormat="1" ht="14.45" customHeight="1">
      <c r="B36" s="17"/>
      <c r="E36" s="11" t="s">
        <v>44</v>
      </c>
      <c r="F36" s="73">
        <f>ROUND((SUM(BF145:BF832)),  2)</f>
        <v>0</v>
      </c>
      <c r="I36" s="88">
        <v>0.15</v>
      </c>
      <c r="J36" s="73">
        <f>ROUND(((SUM(BF145:BF832))*I36),  2)</f>
        <v>0</v>
      </c>
      <c r="L36" s="17"/>
    </row>
    <row r="37" spans="2:12" s="16" customFormat="1" ht="14.45" hidden="1" customHeight="1">
      <c r="B37" s="17"/>
      <c r="E37" s="11" t="s">
        <v>45</v>
      </c>
      <c r="F37" s="73">
        <f>ROUND((SUM(BG145:BG832)),  2)</f>
        <v>0</v>
      </c>
      <c r="I37" s="88">
        <v>0.21</v>
      </c>
      <c r="J37" s="73">
        <f>0</f>
        <v>0</v>
      </c>
      <c r="L37" s="17"/>
    </row>
    <row r="38" spans="2:12" s="16" customFormat="1" ht="14.45" hidden="1" customHeight="1">
      <c r="B38" s="17"/>
      <c r="E38" s="11" t="s">
        <v>46</v>
      </c>
      <c r="F38" s="73">
        <f>ROUND((SUM(BH145:BH832)),  2)</f>
        <v>0</v>
      </c>
      <c r="I38" s="88">
        <v>0.15</v>
      </c>
      <c r="J38" s="73">
        <f>0</f>
        <v>0</v>
      </c>
      <c r="L38" s="17"/>
    </row>
    <row r="39" spans="2:12" s="16" customFormat="1" ht="14.45" hidden="1" customHeight="1">
      <c r="B39" s="17"/>
      <c r="E39" s="11" t="s">
        <v>47</v>
      </c>
      <c r="F39" s="73">
        <f>ROUND((SUM(BI145:BI832)),  2)</f>
        <v>0</v>
      </c>
      <c r="I39" s="88">
        <v>0</v>
      </c>
      <c r="J39" s="73">
        <f>0</f>
        <v>0</v>
      </c>
      <c r="L39" s="17"/>
    </row>
    <row r="40" spans="2:12" s="16" customFormat="1" ht="6.95" customHeight="1">
      <c r="B40" s="17"/>
      <c r="L40" s="17"/>
    </row>
    <row r="41" spans="2:12" s="16" customFormat="1" ht="25.35" customHeight="1">
      <c r="B41" s="17"/>
      <c r="C41" s="89"/>
      <c r="D41" s="90" t="s">
        <v>48</v>
      </c>
      <c r="E41" s="42"/>
      <c r="F41" s="42"/>
      <c r="G41" s="91" t="s">
        <v>49</v>
      </c>
      <c r="H41" s="92" t="s">
        <v>50</v>
      </c>
      <c r="I41" s="42"/>
      <c r="J41" s="93">
        <f>SUM(J32:J39)</f>
        <v>0</v>
      </c>
      <c r="K41" s="94"/>
      <c r="L41" s="17"/>
    </row>
    <row r="42" spans="2:12" s="16" customFormat="1" ht="14.45" customHeight="1">
      <c r="B42" s="17"/>
      <c r="L42" s="17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H51">
        <v>1</v>
      </c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12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12" s="16" customFormat="1" ht="24.95" customHeight="1">
      <c r="B82" s="17"/>
      <c r="C82" s="6" t="s">
        <v>135</v>
      </c>
      <c r="L82" s="17"/>
    </row>
    <row r="83" spans="2:12" s="16" customFormat="1" ht="6.95" customHeight="1">
      <c r="B83" s="17"/>
      <c r="L83" s="17"/>
    </row>
    <row r="84" spans="2:12" s="16" customFormat="1" ht="12" customHeight="1">
      <c r="B84" s="17"/>
      <c r="C84" s="11" t="s">
        <v>16</v>
      </c>
      <c r="L84" s="17"/>
    </row>
    <row r="85" spans="2:12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12" ht="12" customHeight="1">
      <c r="B86" s="5"/>
      <c r="C86" s="11" t="s">
        <v>133</v>
      </c>
      <c r="L86" s="5"/>
    </row>
    <row r="87" spans="2:12" s="16" customFormat="1" ht="16.5" customHeight="1">
      <c r="B87" s="17"/>
      <c r="E87" s="267" t="s">
        <v>320</v>
      </c>
      <c r="F87" s="266"/>
      <c r="G87" s="266"/>
      <c r="H87" s="266"/>
      <c r="L87" s="17"/>
    </row>
    <row r="88" spans="2:12" s="16" customFormat="1" ht="12" customHeight="1">
      <c r="B88" s="17"/>
      <c r="C88" s="11" t="s">
        <v>321</v>
      </c>
      <c r="L88" s="17"/>
    </row>
    <row r="89" spans="2:12" s="16" customFormat="1" ht="16.5" customHeight="1">
      <c r="B89" s="17"/>
      <c r="E89" s="239" t="str">
        <f>E11</f>
        <v>SO.01-STAV - ČOV - stavební část</v>
      </c>
      <c r="F89" s="266"/>
      <c r="G89" s="266"/>
      <c r="H89" s="266"/>
      <c r="L89" s="17"/>
    </row>
    <row r="90" spans="2:12" s="16" customFormat="1" ht="6.95" customHeight="1">
      <c r="B90" s="17"/>
      <c r="L90" s="17"/>
    </row>
    <row r="91" spans="2:12" s="16" customFormat="1" ht="12" customHeight="1">
      <c r="B91" s="17"/>
      <c r="C91" s="11" t="s">
        <v>20</v>
      </c>
      <c r="F91" s="12" t="str">
        <f>F14</f>
        <v>Obec Nebužely</v>
      </c>
      <c r="I91" s="11" t="s">
        <v>22</v>
      </c>
      <c r="J91" s="81" t="str">
        <f>IF(J14="","",J14)</f>
        <v>31. 3. 2022</v>
      </c>
      <c r="L91" s="17"/>
    </row>
    <row r="92" spans="2:12" s="16" customFormat="1" ht="6.95" customHeight="1">
      <c r="B92" s="17"/>
      <c r="L92" s="17"/>
    </row>
    <row r="93" spans="2:12" s="16" customFormat="1" ht="15.2" customHeight="1">
      <c r="B93" s="17"/>
      <c r="C93" s="11" t="s">
        <v>24</v>
      </c>
      <c r="F93" s="12" t="str">
        <f>E17</f>
        <v>Vodárny Kladno – Mělník, a.s.</v>
      </c>
      <c r="I93" s="11" t="s">
        <v>31</v>
      </c>
      <c r="J93" s="97" t="str">
        <f>E23</f>
        <v>SERVIS ISA s.r.o.</v>
      </c>
      <c r="L93" s="17"/>
    </row>
    <row r="94" spans="2:12" s="16" customFormat="1" ht="15.2" customHeight="1">
      <c r="B94" s="17"/>
      <c r="C94" s="11" t="s">
        <v>29</v>
      </c>
      <c r="F94" s="12" t="str">
        <f>IF(E20="","",E20)</f>
        <v>Vyplň údaj</v>
      </c>
      <c r="I94" s="11" t="s">
        <v>35</v>
      </c>
      <c r="J94" s="97" t="str">
        <f>E26</f>
        <v xml:space="preserve"> </v>
      </c>
      <c r="L94" s="17"/>
    </row>
    <row r="95" spans="2:12" s="16" customFormat="1" ht="10.35" customHeight="1">
      <c r="B95" s="17"/>
      <c r="L95" s="17"/>
    </row>
    <row r="96" spans="2:12" s="16" customFormat="1" ht="29.25" customHeight="1">
      <c r="B96" s="17"/>
      <c r="C96" s="98" t="s">
        <v>136</v>
      </c>
      <c r="D96" s="89"/>
      <c r="E96" s="89"/>
      <c r="F96" s="89"/>
      <c r="G96" s="89"/>
      <c r="H96" s="89"/>
      <c r="I96" s="89"/>
      <c r="J96" s="99" t="s">
        <v>137</v>
      </c>
      <c r="K96" s="89"/>
      <c r="L96" s="17"/>
    </row>
    <row r="97" spans="2:47" s="16" customFormat="1" ht="10.35" customHeight="1">
      <c r="B97" s="17"/>
      <c r="L97" s="17"/>
    </row>
    <row r="98" spans="2:47" s="16" customFormat="1" ht="22.9" customHeight="1">
      <c r="B98" s="17"/>
      <c r="C98" s="100" t="s">
        <v>138</v>
      </c>
      <c r="J98" s="85">
        <f>J145</f>
        <v>0</v>
      </c>
      <c r="L98" s="17"/>
      <c r="AU98" s="2" t="s">
        <v>139</v>
      </c>
    </row>
    <row r="99" spans="2:47" s="101" customFormat="1" ht="24.95" customHeight="1">
      <c r="B99" s="102"/>
      <c r="D99" s="103" t="s">
        <v>140</v>
      </c>
      <c r="E99" s="104"/>
      <c r="F99" s="104"/>
      <c r="G99" s="104"/>
      <c r="H99" s="104"/>
      <c r="I99" s="104"/>
      <c r="J99" s="105">
        <f>J146</f>
        <v>0</v>
      </c>
      <c r="L99" s="102"/>
    </row>
    <row r="100" spans="2:47" s="70" customFormat="1" ht="19.899999999999999" customHeight="1">
      <c r="B100" s="106"/>
      <c r="D100" s="107" t="s">
        <v>323</v>
      </c>
      <c r="E100" s="108"/>
      <c r="F100" s="108"/>
      <c r="G100" s="108"/>
      <c r="H100" s="108"/>
      <c r="I100" s="108"/>
      <c r="J100" s="109">
        <f>J147</f>
        <v>0</v>
      </c>
      <c r="L100" s="106"/>
    </row>
    <row r="101" spans="2:47" s="70" customFormat="1" ht="19.899999999999999" customHeight="1">
      <c r="B101" s="106"/>
      <c r="D101" s="107" t="s">
        <v>324</v>
      </c>
      <c r="E101" s="108"/>
      <c r="F101" s="108"/>
      <c r="G101" s="108"/>
      <c r="H101" s="108"/>
      <c r="I101" s="108"/>
      <c r="J101" s="109">
        <f>J260</f>
        <v>0</v>
      </c>
      <c r="L101" s="106"/>
    </row>
    <row r="102" spans="2:47" s="70" customFormat="1" ht="19.899999999999999" customHeight="1">
      <c r="B102" s="106"/>
      <c r="D102" s="107" t="s">
        <v>325</v>
      </c>
      <c r="E102" s="108"/>
      <c r="F102" s="108"/>
      <c r="G102" s="108"/>
      <c r="H102" s="108"/>
      <c r="I102" s="108"/>
      <c r="J102" s="109">
        <f>J333</f>
        <v>0</v>
      </c>
      <c r="L102" s="106"/>
    </row>
    <row r="103" spans="2:47" s="70" customFormat="1" ht="14.85" customHeight="1">
      <c r="B103" s="106"/>
      <c r="D103" s="107" t="s">
        <v>326</v>
      </c>
      <c r="E103" s="108"/>
      <c r="F103" s="108"/>
      <c r="G103" s="108"/>
      <c r="H103" s="108"/>
      <c r="I103" s="108"/>
      <c r="J103" s="109">
        <f>J415</f>
        <v>0</v>
      </c>
      <c r="L103" s="106"/>
    </row>
    <row r="104" spans="2:47" s="70" customFormat="1" ht="19.899999999999999" customHeight="1">
      <c r="B104" s="106"/>
      <c r="D104" s="107" t="s">
        <v>327</v>
      </c>
      <c r="E104" s="108"/>
      <c r="F104" s="108"/>
      <c r="G104" s="108"/>
      <c r="H104" s="108"/>
      <c r="I104" s="108"/>
      <c r="J104" s="109">
        <f>J417</f>
        <v>0</v>
      </c>
      <c r="L104" s="106"/>
    </row>
    <row r="105" spans="2:47" s="70" customFormat="1" ht="19.899999999999999" customHeight="1">
      <c r="B105" s="106"/>
      <c r="D105" s="107" t="s">
        <v>328</v>
      </c>
      <c r="E105" s="108"/>
      <c r="F105" s="108"/>
      <c r="G105" s="108"/>
      <c r="H105" s="108"/>
      <c r="I105" s="108"/>
      <c r="J105" s="109">
        <f>J469</f>
        <v>0</v>
      </c>
      <c r="L105" s="106"/>
    </row>
    <row r="106" spans="2:47" s="70" customFormat="1" ht="19.899999999999999" customHeight="1">
      <c r="B106" s="106"/>
      <c r="D106" s="107" t="s">
        <v>329</v>
      </c>
      <c r="E106" s="108"/>
      <c r="F106" s="108"/>
      <c r="G106" s="108"/>
      <c r="H106" s="108"/>
      <c r="I106" s="108"/>
      <c r="J106" s="109">
        <f>J522</f>
        <v>0</v>
      </c>
      <c r="L106" s="106"/>
    </row>
    <row r="107" spans="2:47" s="70" customFormat="1" ht="19.899999999999999" customHeight="1">
      <c r="B107" s="106"/>
      <c r="D107" s="107" t="s">
        <v>330</v>
      </c>
      <c r="E107" s="108"/>
      <c r="F107" s="108"/>
      <c r="G107" s="108"/>
      <c r="H107" s="108"/>
      <c r="I107" s="108"/>
      <c r="J107" s="109">
        <f>J527</f>
        <v>0</v>
      </c>
      <c r="L107" s="106"/>
    </row>
    <row r="108" spans="2:47" s="70" customFormat="1" ht="19.899999999999999" customHeight="1">
      <c r="B108" s="106"/>
      <c r="D108" s="107" t="s">
        <v>331</v>
      </c>
      <c r="E108" s="108"/>
      <c r="F108" s="108"/>
      <c r="G108" s="108"/>
      <c r="H108" s="108"/>
      <c r="I108" s="108"/>
      <c r="J108" s="109">
        <f>J542</f>
        <v>0</v>
      </c>
      <c r="L108" s="106"/>
    </row>
    <row r="109" spans="2:47" s="101" customFormat="1" ht="24.95" customHeight="1">
      <c r="B109" s="102"/>
      <c r="D109" s="103" t="s">
        <v>332</v>
      </c>
      <c r="E109" s="104"/>
      <c r="F109" s="104"/>
      <c r="G109" s="104"/>
      <c r="H109" s="104"/>
      <c r="I109" s="104"/>
      <c r="J109" s="105">
        <f>J545</f>
        <v>0</v>
      </c>
      <c r="L109" s="102"/>
    </row>
    <row r="110" spans="2:47" s="70" customFormat="1" ht="19.899999999999999" customHeight="1">
      <c r="B110" s="106"/>
      <c r="D110" s="107" t="s">
        <v>333</v>
      </c>
      <c r="E110" s="108"/>
      <c r="F110" s="108"/>
      <c r="G110" s="108"/>
      <c r="H110" s="108"/>
      <c r="I110" s="108"/>
      <c r="J110" s="109">
        <f>J546</f>
        <v>0</v>
      </c>
      <c r="L110" s="106"/>
    </row>
    <row r="111" spans="2:47" s="70" customFormat="1" ht="19.899999999999999" customHeight="1">
      <c r="B111" s="106"/>
      <c r="D111" s="107" t="s">
        <v>334</v>
      </c>
      <c r="E111" s="108"/>
      <c r="F111" s="108"/>
      <c r="G111" s="108"/>
      <c r="H111" s="108"/>
      <c r="I111" s="108"/>
      <c r="J111" s="109">
        <f>J586</f>
        <v>0</v>
      </c>
      <c r="L111" s="106"/>
    </row>
    <row r="112" spans="2:47" s="70" customFormat="1" ht="19.899999999999999" customHeight="1">
      <c r="B112" s="106"/>
      <c r="D112" s="107" t="s">
        <v>335</v>
      </c>
      <c r="E112" s="108"/>
      <c r="F112" s="108"/>
      <c r="G112" s="108"/>
      <c r="H112" s="108"/>
      <c r="I112" s="108"/>
      <c r="J112" s="109">
        <f>J595</f>
        <v>0</v>
      </c>
      <c r="L112" s="106"/>
    </row>
    <row r="113" spans="2:12" s="70" customFormat="1" ht="19.899999999999999" customHeight="1">
      <c r="B113" s="106"/>
      <c r="D113" s="107" t="s">
        <v>336</v>
      </c>
      <c r="E113" s="108"/>
      <c r="F113" s="108"/>
      <c r="G113" s="108"/>
      <c r="H113" s="108"/>
      <c r="I113" s="108"/>
      <c r="J113" s="109">
        <f>J647</f>
        <v>0</v>
      </c>
      <c r="L113" s="106"/>
    </row>
    <row r="114" spans="2:12" s="70" customFormat="1" ht="19.899999999999999" customHeight="1">
      <c r="B114" s="106"/>
      <c r="D114" s="107" t="s">
        <v>337</v>
      </c>
      <c r="E114" s="108"/>
      <c r="F114" s="108"/>
      <c r="G114" s="108"/>
      <c r="H114" s="108"/>
      <c r="I114" s="108"/>
      <c r="J114" s="109">
        <f>J667</f>
        <v>0</v>
      </c>
      <c r="L114" s="106"/>
    </row>
    <row r="115" spans="2:12" s="70" customFormat="1" ht="19.899999999999999" customHeight="1">
      <c r="B115" s="106"/>
      <c r="D115" s="107" t="s">
        <v>338</v>
      </c>
      <c r="E115" s="108"/>
      <c r="F115" s="108"/>
      <c r="G115" s="108"/>
      <c r="H115" s="108"/>
      <c r="I115" s="108"/>
      <c r="J115" s="109">
        <f>J685</f>
        <v>0</v>
      </c>
      <c r="L115" s="106"/>
    </row>
    <row r="116" spans="2:12" s="70" customFormat="1" ht="19.899999999999999" customHeight="1">
      <c r="B116" s="106"/>
      <c r="D116" s="107" t="s">
        <v>339</v>
      </c>
      <c r="E116" s="108"/>
      <c r="F116" s="108"/>
      <c r="G116" s="108"/>
      <c r="H116" s="108"/>
      <c r="I116" s="108"/>
      <c r="J116" s="109">
        <f>J719</f>
        <v>0</v>
      </c>
      <c r="L116" s="106"/>
    </row>
    <row r="117" spans="2:12" s="70" customFormat="1" ht="19.899999999999999" customHeight="1">
      <c r="B117" s="106"/>
      <c r="D117" s="107" t="s">
        <v>340</v>
      </c>
      <c r="E117" s="108"/>
      <c r="F117" s="108"/>
      <c r="G117" s="108"/>
      <c r="H117" s="108"/>
      <c r="I117" s="108"/>
      <c r="J117" s="109">
        <f>J781</f>
        <v>0</v>
      </c>
      <c r="L117" s="106"/>
    </row>
    <row r="118" spans="2:12" s="70" customFormat="1" ht="19.899999999999999" customHeight="1">
      <c r="B118" s="106"/>
      <c r="D118" s="107" t="s">
        <v>341</v>
      </c>
      <c r="E118" s="108"/>
      <c r="F118" s="108"/>
      <c r="G118" s="108"/>
      <c r="H118" s="108"/>
      <c r="I118" s="108"/>
      <c r="J118" s="109">
        <f>J797</f>
        <v>0</v>
      </c>
      <c r="L118" s="106"/>
    </row>
    <row r="119" spans="2:12" s="70" customFormat="1" ht="19.899999999999999" customHeight="1">
      <c r="B119" s="106"/>
      <c r="D119" s="107" t="s">
        <v>342</v>
      </c>
      <c r="E119" s="108"/>
      <c r="F119" s="108"/>
      <c r="G119" s="108"/>
      <c r="H119" s="108"/>
      <c r="I119" s="108"/>
      <c r="J119" s="109">
        <f>J814</f>
        <v>0</v>
      </c>
      <c r="L119" s="106"/>
    </row>
    <row r="120" spans="2:12" s="101" customFormat="1" ht="24.95" customHeight="1">
      <c r="B120" s="102"/>
      <c r="D120" s="103" t="s">
        <v>343</v>
      </c>
      <c r="E120" s="104"/>
      <c r="F120" s="104"/>
      <c r="G120" s="104"/>
      <c r="H120" s="104"/>
      <c r="I120" s="104"/>
      <c r="J120" s="105">
        <f>J823</f>
        <v>0</v>
      </c>
      <c r="L120" s="102"/>
    </row>
    <row r="121" spans="2:12" s="70" customFormat="1" ht="19.899999999999999" customHeight="1">
      <c r="B121" s="106"/>
      <c r="D121" s="107" t="s">
        <v>344</v>
      </c>
      <c r="E121" s="108"/>
      <c r="F121" s="108"/>
      <c r="G121" s="108"/>
      <c r="H121" s="108"/>
      <c r="I121" s="108"/>
      <c r="J121" s="109">
        <f>J824</f>
        <v>0</v>
      </c>
      <c r="L121" s="106"/>
    </row>
    <row r="122" spans="2:12" s="101" customFormat="1" ht="24.95" customHeight="1">
      <c r="B122" s="102"/>
      <c r="D122" s="103" t="s">
        <v>345</v>
      </c>
      <c r="E122" s="104"/>
      <c r="F122" s="104"/>
      <c r="G122" s="104"/>
      <c r="H122" s="104"/>
      <c r="I122" s="104"/>
      <c r="J122" s="105">
        <f>J828</f>
        <v>0</v>
      </c>
      <c r="L122" s="102"/>
    </row>
    <row r="123" spans="2:12" s="70" customFormat="1" ht="19.899999999999999" customHeight="1">
      <c r="B123" s="106"/>
      <c r="D123" s="107" t="s">
        <v>346</v>
      </c>
      <c r="E123" s="108"/>
      <c r="F123" s="108"/>
      <c r="G123" s="108"/>
      <c r="H123" s="108"/>
      <c r="I123" s="108"/>
      <c r="J123" s="109">
        <f>J829</f>
        <v>0</v>
      </c>
      <c r="L123" s="106"/>
    </row>
    <row r="124" spans="2:12" s="16" customFormat="1" ht="21.75" customHeight="1">
      <c r="B124" s="17"/>
      <c r="L124" s="17"/>
    </row>
    <row r="125" spans="2:12" s="16" customFormat="1" ht="6.95" customHeight="1"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17"/>
    </row>
    <row r="129" spans="2:20" s="16" customFormat="1" ht="6.95" customHeight="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17"/>
    </row>
    <row r="130" spans="2:20" s="16" customFormat="1" ht="24.95" customHeight="1">
      <c r="B130" s="17"/>
      <c r="C130" s="6" t="s">
        <v>150</v>
      </c>
      <c r="L130" s="17"/>
    </row>
    <row r="131" spans="2:20" s="16" customFormat="1" ht="6.95" customHeight="1">
      <c r="B131" s="17"/>
      <c r="L131" s="17"/>
    </row>
    <row r="132" spans="2:20" s="16" customFormat="1" ht="12" customHeight="1">
      <c r="B132" s="17"/>
      <c r="C132" s="11" t="s">
        <v>16</v>
      </c>
      <c r="L132" s="17"/>
    </row>
    <row r="133" spans="2:20" s="16" customFormat="1" ht="16.5" customHeight="1">
      <c r="B133" s="17"/>
      <c r="E133" s="267" t="str">
        <f>E7</f>
        <v>ČOV Nebužely - rekonstrukce</v>
      </c>
      <c r="F133" s="268"/>
      <c r="G133" s="268"/>
      <c r="H133" s="268"/>
      <c r="L133" s="17"/>
    </row>
    <row r="134" spans="2:20" ht="12" customHeight="1">
      <c r="B134" s="5"/>
      <c r="C134" s="11" t="s">
        <v>133</v>
      </c>
      <c r="L134" s="5"/>
    </row>
    <row r="135" spans="2:20" s="16" customFormat="1" ht="16.5" customHeight="1">
      <c r="B135" s="17"/>
      <c r="E135" s="267" t="s">
        <v>320</v>
      </c>
      <c r="F135" s="266"/>
      <c r="G135" s="266"/>
      <c r="H135" s="266"/>
      <c r="L135" s="17"/>
    </row>
    <row r="136" spans="2:20" s="16" customFormat="1" ht="12" customHeight="1">
      <c r="B136" s="17"/>
      <c r="C136" s="11" t="s">
        <v>321</v>
      </c>
      <c r="L136" s="17"/>
    </row>
    <row r="137" spans="2:20" s="16" customFormat="1" ht="16.5" customHeight="1">
      <c r="B137" s="17"/>
      <c r="E137" s="239" t="str">
        <f>E11</f>
        <v>SO.01-STAV - ČOV - stavební část</v>
      </c>
      <c r="F137" s="266"/>
      <c r="G137" s="266"/>
      <c r="H137" s="266"/>
      <c r="L137" s="17"/>
    </row>
    <row r="138" spans="2:20" s="16" customFormat="1" ht="6.95" customHeight="1">
      <c r="B138" s="17"/>
      <c r="L138" s="17"/>
    </row>
    <row r="139" spans="2:20" s="16" customFormat="1" ht="12" customHeight="1">
      <c r="B139" s="17"/>
      <c r="C139" s="11" t="s">
        <v>20</v>
      </c>
      <c r="F139" s="12" t="str">
        <f>F14</f>
        <v>Obec Nebužely</v>
      </c>
      <c r="I139" s="11" t="s">
        <v>22</v>
      </c>
      <c r="J139" s="81" t="str">
        <f>IF(J14="","",J14)</f>
        <v>31. 3. 2022</v>
      </c>
      <c r="L139" s="17"/>
    </row>
    <row r="140" spans="2:20" s="16" customFormat="1" ht="6.95" customHeight="1">
      <c r="B140" s="17"/>
      <c r="L140" s="17"/>
    </row>
    <row r="141" spans="2:20" s="16" customFormat="1" ht="15.2" customHeight="1">
      <c r="B141" s="17"/>
      <c r="C141" s="11" t="s">
        <v>24</v>
      </c>
      <c r="F141" s="12" t="str">
        <f>E17</f>
        <v>Vodárny Kladno – Mělník, a.s.</v>
      </c>
      <c r="I141" s="11" t="s">
        <v>31</v>
      </c>
      <c r="J141" s="97" t="str">
        <f>E23</f>
        <v>SERVIS ISA s.r.o.</v>
      </c>
      <c r="L141" s="17"/>
    </row>
    <row r="142" spans="2:20" s="16" customFormat="1" ht="15.2" customHeight="1">
      <c r="B142" s="17"/>
      <c r="C142" s="11" t="s">
        <v>29</v>
      </c>
      <c r="F142" s="12" t="str">
        <f>IF(E20="","",E20)</f>
        <v>Vyplň údaj</v>
      </c>
      <c r="I142" s="11" t="s">
        <v>35</v>
      </c>
      <c r="J142" s="97" t="str">
        <f>E26</f>
        <v xml:space="preserve"> </v>
      </c>
      <c r="L142" s="17"/>
    </row>
    <row r="143" spans="2:20" s="16" customFormat="1" ht="10.35" customHeight="1">
      <c r="B143" s="17"/>
      <c r="L143" s="17"/>
    </row>
    <row r="144" spans="2:20" s="110" customFormat="1" ht="29.25" customHeight="1">
      <c r="B144" s="111"/>
      <c r="C144" s="112" t="s">
        <v>151</v>
      </c>
      <c r="D144" s="113" t="s">
        <v>63</v>
      </c>
      <c r="E144" s="113" t="s">
        <v>59</v>
      </c>
      <c r="F144" s="113" t="s">
        <v>60</v>
      </c>
      <c r="G144" s="113" t="s">
        <v>152</v>
      </c>
      <c r="H144" s="113" t="s">
        <v>153</v>
      </c>
      <c r="I144" s="113" t="s">
        <v>154</v>
      </c>
      <c r="J144" s="113" t="s">
        <v>137</v>
      </c>
      <c r="K144" s="114" t="s">
        <v>155</v>
      </c>
      <c r="L144" s="111"/>
      <c r="M144" s="44" t="s">
        <v>1</v>
      </c>
      <c r="N144" s="45" t="s">
        <v>42</v>
      </c>
      <c r="O144" s="45" t="s">
        <v>156</v>
      </c>
      <c r="P144" s="45" t="s">
        <v>157</v>
      </c>
      <c r="Q144" s="45" t="s">
        <v>158</v>
      </c>
      <c r="R144" s="45" t="s">
        <v>159</v>
      </c>
      <c r="S144" s="45" t="s">
        <v>160</v>
      </c>
      <c r="T144" s="46" t="s">
        <v>161</v>
      </c>
    </row>
    <row r="145" spans="2:65" s="16" customFormat="1" ht="22.9" customHeight="1">
      <c r="B145" s="17"/>
      <c r="C145" s="50" t="s">
        <v>162</v>
      </c>
      <c r="J145" s="115">
        <f>BK145</f>
        <v>0</v>
      </c>
      <c r="L145" s="17"/>
      <c r="M145" s="47"/>
      <c r="N145" s="39"/>
      <c r="O145" s="39"/>
      <c r="P145" s="116">
        <f>P146+P545+P823+P828</f>
        <v>0</v>
      </c>
      <c r="Q145" s="39"/>
      <c r="R145" s="116">
        <f>R146+R545+R823+R828</f>
        <v>1414.5077605799997</v>
      </c>
      <c r="S145" s="39"/>
      <c r="T145" s="117">
        <f>T146+T545+T823+T828</f>
        <v>0</v>
      </c>
      <c r="AT145" s="2" t="s">
        <v>77</v>
      </c>
      <c r="AU145" s="2" t="s">
        <v>139</v>
      </c>
      <c r="BK145" s="118">
        <f>BK146+BK545+BK823+BK828</f>
        <v>0</v>
      </c>
    </row>
    <row r="146" spans="2:65" s="119" customFormat="1" ht="25.9" customHeight="1">
      <c r="B146" s="120"/>
      <c r="D146" s="121" t="s">
        <v>77</v>
      </c>
      <c r="E146" s="122" t="s">
        <v>163</v>
      </c>
      <c r="F146" s="122" t="s">
        <v>164</v>
      </c>
      <c r="I146" s="123"/>
      <c r="J146" s="124">
        <f>BK146</f>
        <v>0</v>
      </c>
      <c r="L146" s="120"/>
      <c r="M146" s="125"/>
      <c r="P146" s="126">
        <f>P147+P260+P333+P417+P469+P522+P527+P542</f>
        <v>0</v>
      </c>
      <c r="R146" s="126">
        <f>R147+R260+R333+R417+R469+R522+R527+R542</f>
        <v>1395.2019621899997</v>
      </c>
      <c r="T146" s="127">
        <f>T147+T260+T333+T417+T469+T522+T527+T542</f>
        <v>0</v>
      </c>
      <c r="AR146" s="121" t="s">
        <v>86</v>
      </c>
      <c r="AT146" s="128" t="s">
        <v>77</v>
      </c>
      <c r="AU146" s="128" t="s">
        <v>78</v>
      </c>
      <c r="AY146" s="121" t="s">
        <v>165</v>
      </c>
      <c r="BK146" s="129">
        <f>BK147+BK260+BK333+BK417+BK469+BK522+BK527+BK542</f>
        <v>0</v>
      </c>
    </row>
    <row r="147" spans="2:65" s="119" customFormat="1" ht="22.9" customHeight="1">
      <c r="B147" s="120"/>
      <c r="D147" s="121" t="s">
        <v>77</v>
      </c>
      <c r="E147" s="130" t="s">
        <v>86</v>
      </c>
      <c r="F147" s="130" t="s">
        <v>347</v>
      </c>
      <c r="I147" s="123"/>
      <c r="J147" s="131">
        <f>BK147</f>
        <v>0</v>
      </c>
      <c r="L147" s="120"/>
      <c r="M147" s="125"/>
      <c r="P147" s="126">
        <f>SUM(P148:P259)</f>
        <v>0</v>
      </c>
      <c r="R147" s="126">
        <f>SUM(R148:R259)</f>
        <v>51.769180800000001</v>
      </c>
      <c r="T147" s="127">
        <f>SUM(T148:T259)</f>
        <v>0</v>
      </c>
      <c r="AR147" s="121" t="s">
        <v>86</v>
      </c>
      <c r="AT147" s="128" t="s">
        <v>77</v>
      </c>
      <c r="AU147" s="128" t="s">
        <v>86</v>
      </c>
      <c r="AY147" s="121" t="s">
        <v>165</v>
      </c>
      <c r="BK147" s="129">
        <f>SUM(BK148:BK259)</f>
        <v>0</v>
      </c>
    </row>
    <row r="148" spans="2:65" s="16" customFormat="1" ht="16.5" customHeight="1">
      <c r="B148" s="17"/>
      <c r="C148" s="205" t="s">
        <v>86</v>
      </c>
      <c r="D148" s="132" t="s">
        <v>167</v>
      </c>
      <c r="E148" s="133" t="s">
        <v>348</v>
      </c>
      <c r="F148" s="134" t="s">
        <v>349</v>
      </c>
      <c r="G148" s="135" t="s">
        <v>248</v>
      </c>
      <c r="H148" s="136">
        <v>50</v>
      </c>
      <c r="I148" s="137"/>
      <c r="J148" s="138">
        <f>ROUND(I148*H148,2)</f>
        <v>0</v>
      </c>
      <c r="K148" s="134" t="s">
        <v>171</v>
      </c>
      <c r="L148" s="17"/>
      <c r="M148" s="139" t="s">
        <v>1</v>
      </c>
      <c r="N148" s="140" t="s">
        <v>43</v>
      </c>
      <c r="P148" s="141">
        <f>O148*H148</f>
        <v>0</v>
      </c>
      <c r="Q148" s="141">
        <v>7.1900000000000002E-3</v>
      </c>
      <c r="R148" s="141">
        <f>Q148*H148</f>
        <v>0.35949999999999999</v>
      </c>
      <c r="S148" s="141">
        <v>0</v>
      </c>
      <c r="T148" s="142">
        <f>S148*H148</f>
        <v>0</v>
      </c>
      <c r="AR148" s="143" t="s">
        <v>172</v>
      </c>
      <c r="AT148" s="143" t="s">
        <v>167</v>
      </c>
      <c r="AU148" s="143" t="s">
        <v>88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172</v>
      </c>
      <c r="BM148" s="143" t="s">
        <v>350</v>
      </c>
    </row>
    <row r="149" spans="2:65" s="16" customFormat="1">
      <c r="B149" s="17"/>
      <c r="C149" s="206"/>
      <c r="D149" s="145" t="s">
        <v>174</v>
      </c>
      <c r="F149" s="146" t="s">
        <v>351</v>
      </c>
      <c r="I149" s="147"/>
      <c r="L149" s="17"/>
      <c r="M149" s="148"/>
      <c r="T149" s="41"/>
      <c r="AT149" s="2" t="s">
        <v>174</v>
      </c>
      <c r="AU149" s="2" t="s">
        <v>88</v>
      </c>
    </row>
    <row r="150" spans="2:65" s="157" customFormat="1" ht="22.5">
      <c r="B150" s="158"/>
      <c r="C150" s="208"/>
      <c r="D150" s="151" t="s">
        <v>176</v>
      </c>
      <c r="E150" s="159" t="s">
        <v>1</v>
      </c>
      <c r="F150" s="160" t="s">
        <v>352</v>
      </c>
      <c r="H150" s="161">
        <v>50</v>
      </c>
      <c r="I150" s="162"/>
      <c r="L150" s="158"/>
      <c r="M150" s="163"/>
      <c r="T150" s="164"/>
      <c r="AT150" s="159" t="s">
        <v>176</v>
      </c>
      <c r="AU150" s="159" t="s">
        <v>88</v>
      </c>
      <c r="AV150" s="157" t="s">
        <v>88</v>
      </c>
      <c r="AW150" s="157" t="s">
        <v>34</v>
      </c>
      <c r="AX150" s="157" t="s">
        <v>86</v>
      </c>
      <c r="AY150" s="159" t="s">
        <v>165</v>
      </c>
    </row>
    <row r="151" spans="2:65" s="16" customFormat="1" ht="24.2" customHeight="1">
      <c r="B151" s="17"/>
      <c r="C151" s="205" t="s">
        <v>88</v>
      </c>
      <c r="D151" s="132" t="s">
        <v>167</v>
      </c>
      <c r="E151" s="133" t="s">
        <v>353</v>
      </c>
      <c r="F151" s="134" t="s">
        <v>354</v>
      </c>
      <c r="G151" s="135" t="s">
        <v>355</v>
      </c>
      <c r="H151" s="136">
        <v>1440</v>
      </c>
      <c r="I151" s="137"/>
      <c r="J151" s="138">
        <f>ROUND(I151*H151,2)</f>
        <v>0</v>
      </c>
      <c r="K151" s="134" t="s">
        <v>171</v>
      </c>
      <c r="L151" s="17"/>
      <c r="M151" s="139" t="s">
        <v>1</v>
      </c>
      <c r="N151" s="140" t="s">
        <v>43</v>
      </c>
      <c r="P151" s="141">
        <f>O151*H151</f>
        <v>0</v>
      </c>
      <c r="Q151" s="141">
        <v>3.0000000000000001E-5</v>
      </c>
      <c r="R151" s="141">
        <f>Q151*H151</f>
        <v>4.3200000000000002E-2</v>
      </c>
      <c r="S151" s="141">
        <v>0</v>
      </c>
      <c r="T151" s="142">
        <f>S151*H151</f>
        <v>0</v>
      </c>
      <c r="AR151" s="143" t="s">
        <v>172</v>
      </c>
      <c r="AT151" s="143" t="s">
        <v>167</v>
      </c>
      <c r="AU151" s="143" t="s">
        <v>88</v>
      </c>
      <c r="AY151" s="2" t="s">
        <v>165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2" t="s">
        <v>86</v>
      </c>
      <c r="BK151" s="144">
        <f>ROUND(I151*H151,2)</f>
        <v>0</v>
      </c>
      <c r="BL151" s="2" t="s">
        <v>172</v>
      </c>
      <c r="BM151" s="143" t="s">
        <v>356</v>
      </c>
    </row>
    <row r="152" spans="2:65" s="16" customFormat="1">
      <c r="B152" s="17"/>
      <c r="C152" s="206"/>
      <c r="D152" s="145" t="s">
        <v>174</v>
      </c>
      <c r="F152" s="146" t="s">
        <v>357</v>
      </c>
      <c r="I152" s="147"/>
      <c r="L152" s="17"/>
      <c r="M152" s="148"/>
      <c r="T152" s="41"/>
      <c r="AT152" s="2" t="s">
        <v>174</v>
      </c>
      <c r="AU152" s="2" t="s">
        <v>88</v>
      </c>
    </row>
    <row r="153" spans="2:65" s="16" customFormat="1" ht="234">
      <c r="B153" s="17"/>
      <c r="C153" s="206"/>
      <c r="D153" s="151" t="s">
        <v>358</v>
      </c>
      <c r="F153" s="173" t="s">
        <v>359</v>
      </c>
      <c r="I153" s="147"/>
      <c r="L153" s="17"/>
      <c r="M153" s="148"/>
      <c r="T153" s="41"/>
      <c r="AT153" s="2" t="s">
        <v>358</v>
      </c>
      <c r="AU153" s="2" t="s">
        <v>88</v>
      </c>
    </row>
    <row r="154" spans="2:65" s="157" customFormat="1" ht="22.5">
      <c r="B154" s="158"/>
      <c r="C154" s="208"/>
      <c r="D154" s="151" t="s">
        <v>176</v>
      </c>
      <c r="E154" s="159" t="s">
        <v>1</v>
      </c>
      <c r="F154" s="160" t="s">
        <v>360</v>
      </c>
      <c r="H154" s="161">
        <v>1440</v>
      </c>
      <c r="I154" s="162"/>
      <c r="L154" s="158"/>
      <c r="M154" s="163"/>
      <c r="T154" s="164"/>
      <c r="AT154" s="159" t="s">
        <v>176</v>
      </c>
      <c r="AU154" s="159" t="s">
        <v>88</v>
      </c>
      <c r="AV154" s="157" t="s">
        <v>88</v>
      </c>
      <c r="AW154" s="157" t="s">
        <v>34</v>
      </c>
      <c r="AX154" s="157" t="s">
        <v>86</v>
      </c>
      <c r="AY154" s="159" t="s">
        <v>165</v>
      </c>
    </row>
    <row r="155" spans="2:65" s="16" customFormat="1" ht="33" customHeight="1">
      <c r="B155" s="17"/>
      <c r="C155" s="205" t="s">
        <v>184</v>
      </c>
      <c r="D155" s="132" t="s">
        <v>167</v>
      </c>
      <c r="E155" s="133" t="s">
        <v>361</v>
      </c>
      <c r="F155" s="134" t="s">
        <v>362</v>
      </c>
      <c r="G155" s="135" t="s">
        <v>170</v>
      </c>
      <c r="H155" s="136">
        <v>386.62299999999999</v>
      </c>
      <c r="I155" s="137"/>
      <c r="J155" s="138">
        <f>ROUND(I155*H155,2)</f>
        <v>0</v>
      </c>
      <c r="K155" s="134" t="s">
        <v>171</v>
      </c>
      <c r="L155" s="17"/>
      <c r="M155" s="139" t="s">
        <v>1</v>
      </c>
      <c r="N155" s="140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172</v>
      </c>
      <c r="AT155" s="143" t="s">
        <v>167</v>
      </c>
      <c r="AU155" s="143" t="s">
        <v>88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363</v>
      </c>
    </row>
    <row r="156" spans="2:65" s="16" customFormat="1">
      <c r="B156" s="17"/>
      <c r="C156" s="206"/>
      <c r="D156" s="145" t="s">
        <v>174</v>
      </c>
      <c r="F156" s="146" t="s">
        <v>364</v>
      </c>
      <c r="I156" s="147"/>
      <c r="L156" s="17"/>
      <c r="M156" s="148"/>
      <c r="T156" s="41"/>
      <c r="AT156" s="2" t="s">
        <v>174</v>
      </c>
      <c r="AU156" s="2" t="s">
        <v>88</v>
      </c>
    </row>
    <row r="157" spans="2:65" s="149" customFormat="1" ht="22.5">
      <c r="B157" s="150"/>
      <c r="C157" s="207"/>
      <c r="D157" s="151" t="s">
        <v>176</v>
      </c>
      <c r="E157" s="152" t="s">
        <v>1</v>
      </c>
      <c r="F157" s="153" t="s">
        <v>365</v>
      </c>
      <c r="H157" s="152" t="s">
        <v>1</v>
      </c>
      <c r="I157" s="154"/>
      <c r="L157" s="150"/>
      <c r="M157" s="155"/>
      <c r="T157" s="156"/>
      <c r="AT157" s="152" t="s">
        <v>176</v>
      </c>
      <c r="AU157" s="152" t="s">
        <v>88</v>
      </c>
      <c r="AV157" s="149" t="s">
        <v>86</v>
      </c>
      <c r="AW157" s="149" t="s">
        <v>34</v>
      </c>
      <c r="AX157" s="149" t="s">
        <v>78</v>
      </c>
      <c r="AY157" s="152" t="s">
        <v>165</v>
      </c>
    </row>
    <row r="158" spans="2:65" s="157" customFormat="1" ht="11.25">
      <c r="B158" s="158"/>
      <c r="C158" s="208"/>
      <c r="D158" s="151" t="s">
        <v>176</v>
      </c>
      <c r="E158" s="159" t="s">
        <v>307</v>
      </c>
      <c r="F158" s="160" t="s">
        <v>366</v>
      </c>
      <c r="H158" s="161">
        <v>1288.742</v>
      </c>
      <c r="I158" s="162"/>
      <c r="L158" s="158"/>
      <c r="M158" s="163"/>
      <c r="T158" s="164"/>
      <c r="AT158" s="159" t="s">
        <v>176</v>
      </c>
      <c r="AU158" s="159" t="s">
        <v>88</v>
      </c>
      <c r="AV158" s="157" t="s">
        <v>88</v>
      </c>
      <c r="AW158" s="157" t="s">
        <v>34</v>
      </c>
      <c r="AX158" s="157" t="s">
        <v>78</v>
      </c>
      <c r="AY158" s="159" t="s">
        <v>165</v>
      </c>
    </row>
    <row r="159" spans="2:65" s="157" customFormat="1" ht="11.25">
      <c r="B159" s="158"/>
      <c r="C159" s="208"/>
      <c r="D159" s="151" t="s">
        <v>176</v>
      </c>
      <c r="E159" s="159" t="s">
        <v>1</v>
      </c>
      <c r="F159" s="160" t="s">
        <v>367</v>
      </c>
      <c r="H159" s="161">
        <v>386.62299999999999</v>
      </c>
      <c r="I159" s="162"/>
      <c r="L159" s="158"/>
      <c r="M159" s="163"/>
      <c r="T159" s="164"/>
      <c r="AT159" s="159" t="s">
        <v>176</v>
      </c>
      <c r="AU159" s="159" t="s">
        <v>88</v>
      </c>
      <c r="AV159" s="157" t="s">
        <v>88</v>
      </c>
      <c r="AW159" s="157" t="s">
        <v>34</v>
      </c>
      <c r="AX159" s="157" t="s">
        <v>86</v>
      </c>
      <c r="AY159" s="159" t="s">
        <v>165</v>
      </c>
    </row>
    <row r="160" spans="2:65" s="16" customFormat="1" ht="33" customHeight="1">
      <c r="B160" s="17"/>
      <c r="C160" s="205" t="s">
        <v>172</v>
      </c>
      <c r="D160" s="132" t="s">
        <v>167</v>
      </c>
      <c r="E160" s="133" t="s">
        <v>368</v>
      </c>
      <c r="F160" s="134" t="s">
        <v>369</v>
      </c>
      <c r="G160" s="135" t="s">
        <v>170</v>
      </c>
      <c r="H160" s="136">
        <v>515.49699999999996</v>
      </c>
      <c r="I160" s="137"/>
      <c r="J160" s="138">
        <f>ROUND(I160*H160,2)</f>
        <v>0</v>
      </c>
      <c r="K160" s="134" t="s">
        <v>171</v>
      </c>
      <c r="L160" s="17"/>
      <c r="M160" s="139" t="s">
        <v>1</v>
      </c>
      <c r="N160" s="140" t="s">
        <v>43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172</v>
      </c>
      <c r="AT160" s="143" t="s">
        <v>167</v>
      </c>
      <c r="AU160" s="143" t="s">
        <v>88</v>
      </c>
      <c r="AY160" s="2" t="s">
        <v>165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2" t="s">
        <v>86</v>
      </c>
      <c r="BK160" s="144">
        <f>ROUND(I160*H160,2)</f>
        <v>0</v>
      </c>
      <c r="BL160" s="2" t="s">
        <v>172</v>
      </c>
      <c r="BM160" s="143" t="s">
        <v>370</v>
      </c>
    </row>
    <row r="161" spans="2:65" s="16" customFormat="1">
      <c r="B161" s="17"/>
      <c r="C161" s="206"/>
      <c r="D161" s="145" t="s">
        <v>174</v>
      </c>
      <c r="F161" s="146" t="s">
        <v>371</v>
      </c>
      <c r="I161" s="147"/>
      <c r="L161" s="17"/>
      <c r="M161" s="148"/>
      <c r="T161" s="41"/>
      <c r="AT161" s="2" t="s">
        <v>174</v>
      </c>
      <c r="AU161" s="2" t="s">
        <v>88</v>
      </c>
    </row>
    <row r="162" spans="2:65" s="149" customFormat="1" ht="11.25">
      <c r="B162" s="150"/>
      <c r="C162" s="207"/>
      <c r="D162" s="151" t="s">
        <v>176</v>
      </c>
      <c r="E162" s="152" t="s">
        <v>1</v>
      </c>
      <c r="F162" s="153" t="s">
        <v>372</v>
      </c>
      <c r="H162" s="152" t="s">
        <v>1</v>
      </c>
      <c r="I162" s="154"/>
      <c r="L162" s="150"/>
      <c r="M162" s="155"/>
      <c r="T162" s="156"/>
      <c r="AT162" s="152" t="s">
        <v>176</v>
      </c>
      <c r="AU162" s="152" t="s">
        <v>88</v>
      </c>
      <c r="AV162" s="149" t="s">
        <v>86</v>
      </c>
      <c r="AW162" s="149" t="s">
        <v>34</v>
      </c>
      <c r="AX162" s="149" t="s">
        <v>78</v>
      </c>
      <c r="AY162" s="152" t="s">
        <v>165</v>
      </c>
    </row>
    <row r="163" spans="2:65" s="157" customFormat="1" ht="11.25">
      <c r="B163" s="158"/>
      <c r="C163" s="208"/>
      <c r="D163" s="151" t="s">
        <v>176</v>
      </c>
      <c r="E163" s="159" t="s">
        <v>1</v>
      </c>
      <c r="F163" s="160" t="s">
        <v>373</v>
      </c>
      <c r="H163" s="161">
        <v>515.49699999999996</v>
      </c>
      <c r="I163" s="162"/>
      <c r="L163" s="158"/>
      <c r="M163" s="163"/>
      <c r="T163" s="164"/>
      <c r="AT163" s="159" t="s">
        <v>176</v>
      </c>
      <c r="AU163" s="159" t="s">
        <v>88</v>
      </c>
      <c r="AV163" s="157" t="s">
        <v>88</v>
      </c>
      <c r="AW163" s="157" t="s">
        <v>34</v>
      </c>
      <c r="AX163" s="157" t="s">
        <v>86</v>
      </c>
      <c r="AY163" s="159" t="s">
        <v>165</v>
      </c>
    </row>
    <row r="164" spans="2:65" s="16" customFormat="1" ht="33" customHeight="1">
      <c r="B164" s="17"/>
      <c r="C164" s="205" t="s">
        <v>200</v>
      </c>
      <c r="D164" s="132" t="s">
        <v>167</v>
      </c>
      <c r="E164" s="133" t="s">
        <v>374</v>
      </c>
      <c r="F164" s="134" t="s">
        <v>375</v>
      </c>
      <c r="G164" s="135" t="s">
        <v>170</v>
      </c>
      <c r="H164" s="136">
        <v>386.62299999999999</v>
      </c>
      <c r="I164" s="137"/>
      <c r="J164" s="138">
        <f>ROUND(I164*H164,2)</f>
        <v>0</v>
      </c>
      <c r="K164" s="134" t="s">
        <v>171</v>
      </c>
      <c r="L164" s="17"/>
      <c r="M164" s="139" t="s">
        <v>1</v>
      </c>
      <c r="N164" s="140" t="s">
        <v>43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172</v>
      </c>
      <c r="AT164" s="143" t="s">
        <v>167</v>
      </c>
      <c r="AU164" s="143" t="s">
        <v>88</v>
      </c>
      <c r="AY164" s="2" t="s">
        <v>165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2" t="s">
        <v>86</v>
      </c>
      <c r="BK164" s="144">
        <f>ROUND(I164*H164,2)</f>
        <v>0</v>
      </c>
      <c r="BL164" s="2" t="s">
        <v>172</v>
      </c>
      <c r="BM164" s="143" t="s">
        <v>376</v>
      </c>
    </row>
    <row r="165" spans="2:65" s="16" customFormat="1">
      <c r="B165" s="17"/>
      <c r="C165" s="206"/>
      <c r="D165" s="145" t="s">
        <v>174</v>
      </c>
      <c r="F165" s="146" t="s">
        <v>377</v>
      </c>
      <c r="I165" s="147"/>
      <c r="L165" s="17"/>
      <c r="M165" s="148"/>
      <c r="T165" s="41"/>
      <c r="AT165" s="2" t="s">
        <v>174</v>
      </c>
      <c r="AU165" s="2" t="s">
        <v>88</v>
      </c>
    </row>
    <row r="166" spans="2:65" s="149" customFormat="1" ht="11.25">
      <c r="B166" s="150"/>
      <c r="C166" s="207"/>
      <c r="D166" s="151" t="s">
        <v>176</v>
      </c>
      <c r="E166" s="152" t="s">
        <v>1</v>
      </c>
      <c r="F166" s="153" t="s">
        <v>372</v>
      </c>
      <c r="H166" s="152" t="s">
        <v>1</v>
      </c>
      <c r="I166" s="154"/>
      <c r="L166" s="150"/>
      <c r="M166" s="155"/>
      <c r="T166" s="156"/>
      <c r="AT166" s="152" t="s">
        <v>176</v>
      </c>
      <c r="AU166" s="152" t="s">
        <v>88</v>
      </c>
      <c r="AV166" s="149" t="s">
        <v>86</v>
      </c>
      <c r="AW166" s="149" t="s">
        <v>34</v>
      </c>
      <c r="AX166" s="149" t="s">
        <v>78</v>
      </c>
      <c r="AY166" s="152" t="s">
        <v>165</v>
      </c>
    </row>
    <row r="167" spans="2:65" s="157" customFormat="1" ht="11.25">
      <c r="B167" s="158"/>
      <c r="C167" s="208"/>
      <c r="D167" s="151" t="s">
        <v>176</v>
      </c>
      <c r="E167" s="159" t="s">
        <v>1</v>
      </c>
      <c r="F167" s="160" t="s">
        <v>367</v>
      </c>
      <c r="H167" s="161">
        <v>386.62299999999999</v>
      </c>
      <c r="I167" s="162"/>
      <c r="L167" s="158"/>
      <c r="M167" s="163"/>
      <c r="T167" s="164"/>
      <c r="AT167" s="159" t="s">
        <v>176</v>
      </c>
      <c r="AU167" s="159" t="s">
        <v>88</v>
      </c>
      <c r="AV167" s="157" t="s">
        <v>88</v>
      </c>
      <c r="AW167" s="157" t="s">
        <v>34</v>
      </c>
      <c r="AX167" s="157" t="s">
        <v>86</v>
      </c>
      <c r="AY167" s="159" t="s">
        <v>165</v>
      </c>
    </row>
    <row r="168" spans="2:65" s="16" customFormat="1" ht="33" customHeight="1">
      <c r="B168" s="17"/>
      <c r="C168" s="205" t="s">
        <v>208</v>
      </c>
      <c r="D168" s="132" t="s">
        <v>167</v>
      </c>
      <c r="E168" s="133" t="s">
        <v>378</v>
      </c>
      <c r="F168" s="134" t="s">
        <v>379</v>
      </c>
      <c r="G168" s="135" t="s">
        <v>248</v>
      </c>
      <c r="H168" s="136">
        <v>56</v>
      </c>
      <c r="I168" s="137"/>
      <c r="J168" s="138">
        <f>ROUND(I168*H168,2)</f>
        <v>0</v>
      </c>
      <c r="K168" s="134" t="s">
        <v>1</v>
      </c>
      <c r="L168" s="17"/>
      <c r="M168" s="139" t="s">
        <v>1</v>
      </c>
      <c r="N168" s="140" t="s">
        <v>43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172</v>
      </c>
      <c r="AT168" s="143" t="s">
        <v>167</v>
      </c>
      <c r="AU168" s="143" t="s">
        <v>88</v>
      </c>
      <c r="AY168" s="2" t="s">
        <v>165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2" t="s">
        <v>86</v>
      </c>
      <c r="BK168" s="144">
        <f>ROUND(I168*H168,2)</f>
        <v>0</v>
      </c>
      <c r="BL168" s="2" t="s">
        <v>172</v>
      </c>
      <c r="BM168" s="143" t="s">
        <v>380</v>
      </c>
    </row>
    <row r="169" spans="2:65" s="149" customFormat="1" ht="11.25">
      <c r="B169" s="150"/>
      <c r="C169" s="207"/>
      <c r="D169" s="151" t="s">
        <v>176</v>
      </c>
      <c r="E169" s="152" t="s">
        <v>1</v>
      </c>
      <c r="F169" s="153" t="s">
        <v>381</v>
      </c>
      <c r="H169" s="152" t="s">
        <v>1</v>
      </c>
      <c r="I169" s="154"/>
      <c r="L169" s="150"/>
      <c r="M169" s="155"/>
      <c r="T169" s="156"/>
      <c r="AT169" s="152" t="s">
        <v>176</v>
      </c>
      <c r="AU169" s="152" t="s">
        <v>88</v>
      </c>
      <c r="AV169" s="149" t="s">
        <v>86</v>
      </c>
      <c r="AW169" s="149" t="s">
        <v>34</v>
      </c>
      <c r="AX169" s="149" t="s">
        <v>78</v>
      </c>
      <c r="AY169" s="152" t="s">
        <v>165</v>
      </c>
    </row>
    <row r="170" spans="2:65" s="157" customFormat="1" ht="11.25">
      <c r="B170" s="158"/>
      <c r="C170" s="208"/>
      <c r="D170" s="151" t="s">
        <v>176</v>
      </c>
      <c r="E170" s="159" t="s">
        <v>1</v>
      </c>
      <c r="F170" s="160" t="s">
        <v>382</v>
      </c>
      <c r="H170" s="161">
        <v>56</v>
      </c>
      <c r="I170" s="162"/>
      <c r="L170" s="158"/>
      <c r="M170" s="163"/>
      <c r="T170" s="164"/>
      <c r="AT170" s="159" t="s">
        <v>176</v>
      </c>
      <c r="AU170" s="159" t="s">
        <v>88</v>
      </c>
      <c r="AV170" s="157" t="s">
        <v>88</v>
      </c>
      <c r="AW170" s="157" t="s">
        <v>34</v>
      </c>
      <c r="AX170" s="157" t="s">
        <v>86</v>
      </c>
      <c r="AY170" s="159" t="s">
        <v>165</v>
      </c>
    </row>
    <row r="171" spans="2:65" s="16" customFormat="1" ht="33" customHeight="1">
      <c r="B171" s="17"/>
      <c r="C171" s="205" t="s">
        <v>214</v>
      </c>
      <c r="D171" s="132" t="s">
        <v>167</v>
      </c>
      <c r="E171" s="133" t="s">
        <v>383</v>
      </c>
      <c r="F171" s="134" t="s">
        <v>384</v>
      </c>
      <c r="G171" s="135" t="s">
        <v>170</v>
      </c>
      <c r="H171" s="136">
        <v>13.791</v>
      </c>
      <c r="I171" s="137"/>
      <c r="J171" s="138">
        <f>ROUND(I171*H171,2)</f>
        <v>0</v>
      </c>
      <c r="K171" s="134" t="s">
        <v>171</v>
      </c>
      <c r="L171" s="17"/>
      <c r="M171" s="139" t="s">
        <v>1</v>
      </c>
      <c r="N171" s="140" t="s">
        <v>43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172</v>
      </c>
      <c r="AT171" s="143" t="s">
        <v>167</v>
      </c>
      <c r="AU171" s="143" t="s">
        <v>88</v>
      </c>
      <c r="AY171" s="2" t="s">
        <v>165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2" t="s">
        <v>86</v>
      </c>
      <c r="BK171" s="144">
        <f>ROUND(I171*H171,2)</f>
        <v>0</v>
      </c>
      <c r="BL171" s="2" t="s">
        <v>172</v>
      </c>
      <c r="BM171" s="143" t="s">
        <v>385</v>
      </c>
    </row>
    <row r="172" spans="2:65" s="16" customFormat="1">
      <c r="B172" s="17"/>
      <c r="C172" s="206"/>
      <c r="D172" s="145" t="s">
        <v>174</v>
      </c>
      <c r="F172" s="146" t="s">
        <v>386</v>
      </c>
      <c r="I172" s="147"/>
      <c r="L172" s="17"/>
      <c r="M172" s="148"/>
      <c r="T172" s="41"/>
      <c r="AT172" s="2" t="s">
        <v>174</v>
      </c>
      <c r="AU172" s="2" t="s">
        <v>88</v>
      </c>
    </row>
    <row r="173" spans="2:65" s="149" customFormat="1" ht="22.5">
      <c r="B173" s="150"/>
      <c r="C173" s="207"/>
      <c r="D173" s="151" t="s">
        <v>176</v>
      </c>
      <c r="E173" s="152" t="s">
        <v>1</v>
      </c>
      <c r="F173" s="153" t="s">
        <v>387</v>
      </c>
      <c r="H173" s="152" t="s">
        <v>1</v>
      </c>
      <c r="I173" s="154"/>
      <c r="L173" s="150"/>
      <c r="M173" s="155"/>
      <c r="T173" s="156"/>
      <c r="AT173" s="152" t="s">
        <v>176</v>
      </c>
      <c r="AU173" s="152" t="s">
        <v>88</v>
      </c>
      <c r="AV173" s="149" t="s">
        <v>86</v>
      </c>
      <c r="AW173" s="149" t="s">
        <v>34</v>
      </c>
      <c r="AX173" s="149" t="s">
        <v>78</v>
      </c>
      <c r="AY173" s="152" t="s">
        <v>165</v>
      </c>
    </row>
    <row r="174" spans="2:65" s="157" customFormat="1" ht="11.25">
      <c r="B174" s="158"/>
      <c r="C174" s="208"/>
      <c r="D174" s="151" t="s">
        <v>176</v>
      </c>
      <c r="E174" s="159" t="s">
        <v>1</v>
      </c>
      <c r="F174" s="160" t="s">
        <v>388</v>
      </c>
      <c r="H174" s="161">
        <v>45.969000000000001</v>
      </c>
      <c r="I174" s="162"/>
      <c r="L174" s="158"/>
      <c r="M174" s="163"/>
      <c r="T174" s="164"/>
      <c r="AT174" s="159" t="s">
        <v>176</v>
      </c>
      <c r="AU174" s="159" t="s">
        <v>88</v>
      </c>
      <c r="AV174" s="157" t="s">
        <v>88</v>
      </c>
      <c r="AW174" s="157" t="s">
        <v>34</v>
      </c>
      <c r="AX174" s="157" t="s">
        <v>78</v>
      </c>
      <c r="AY174" s="159" t="s">
        <v>165</v>
      </c>
    </row>
    <row r="175" spans="2:65" s="165" customFormat="1" ht="11.25">
      <c r="B175" s="166"/>
      <c r="C175" s="209"/>
      <c r="D175" s="151" t="s">
        <v>176</v>
      </c>
      <c r="E175" s="167" t="s">
        <v>309</v>
      </c>
      <c r="F175" s="168" t="s">
        <v>191</v>
      </c>
      <c r="H175" s="169">
        <v>45.969000000000001</v>
      </c>
      <c r="I175" s="170"/>
      <c r="L175" s="166"/>
      <c r="M175" s="171"/>
      <c r="T175" s="172"/>
      <c r="AT175" s="167" t="s">
        <v>176</v>
      </c>
      <c r="AU175" s="167" t="s">
        <v>88</v>
      </c>
      <c r="AV175" s="165" t="s">
        <v>172</v>
      </c>
      <c r="AW175" s="165" t="s">
        <v>34</v>
      </c>
      <c r="AX175" s="165" t="s">
        <v>78</v>
      </c>
      <c r="AY175" s="167" t="s">
        <v>165</v>
      </c>
    </row>
    <row r="176" spans="2:65" s="157" customFormat="1" ht="11.25">
      <c r="B176" s="158"/>
      <c r="C176" s="208"/>
      <c r="D176" s="151" t="s">
        <v>176</v>
      </c>
      <c r="E176" s="159" t="s">
        <v>1</v>
      </c>
      <c r="F176" s="160" t="s">
        <v>389</v>
      </c>
      <c r="H176" s="161">
        <v>13.791</v>
      </c>
      <c r="I176" s="162"/>
      <c r="L176" s="158"/>
      <c r="M176" s="163"/>
      <c r="T176" s="164"/>
      <c r="AT176" s="159" t="s">
        <v>176</v>
      </c>
      <c r="AU176" s="159" t="s">
        <v>88</v>
      </c>
      <c r="AV176" s="157" t="s">
        <v>88</v>
      </c>
      <c r="AW176" s="157" t="s">
        <v>34</v>
      </c>
      <c r="AX176" s="157" t="s">
        <v>86</v>
      </c>
      <c r="AY176" s="159" t="s">
        <v>165</v>
      </c>
    </row>
    <row r="177" spans="2:65" s="16" customFormat="1" ht="33" customHeight="1">
      <c r="B177" s="17"/>
      <c r="C177" s="205" t="s">
        <v>220</v>
      </c>
      <c r="D177" s="132" t="s">
        <v>167</v>
      </c>
      <c r="E177" s="133" t="s">
        <v>390</v>
      </c>
      <c r="F177" s="134" t="s">
        <v>391</v>
      </c>
      <c r="G177" s="135" t="s">
        <v>170</v>
      </c>
      <c r="H177" s="136">
        <v>18.388000000000002</v>
      </c>
      <c r="I177" s="137"/>
      <c r="J177" s="138">
        <f>ROUND(I177*H177,2)</f>
        <v>0</v>
      </c>
      <c r="K177" s="134" t="s">
        <v>171</v>
      </c>
      <c r="L177" s="17"/>
      <c r="M177" s="139" t="s">
        <v>1</v>
      </c>
      <c r="N177" s="140" t="s">
        <v>43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172</v>
      </c>
      <c r="AT177" s="143" t="s">
        <v>167</v>
      </c>
      <c r="AU177" s="143" t="s">
        <v>88</v>
      </c>
      <c r="AY177" s="2" t="s">
        <v>165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2" t="s">
        <v>86</v>
      </c>
      <c r="BK177" s="144">
        <f>ROUND(I177*H177,2)</f>
        <v>0</v>
      </c>
      <c r="BL177" s="2" t="s">
        <v>172</v>
      </c>
      <c r="BM177" s="143" t="s">
        <v>392</v>
      </c>
    </row>
    <row r="178" spans="2:65" s="16" customFormat="1">
      <c r="B178" s="17"/>
      <c r="C178" s="206"/>
      <c r="D178" s="145" t="s">
        <v>174</v>
      </c>
      <c r="F178" s="146" t="s">
        <v>393</v>
      </c>
      <c r="I178" s="147"/>
      <c r="L178" s="17"/>
      <c r="M178" s="148"/>
      <c r="T178" s="41"/>
      <c r="AT178" s="2" t="s">
        <v>174</v>
      </c>
      <c r="AU178" s="2" t="s">
        <v>88</v>
      </c>
    </row>
    <row r="179" spans="2:65" s="149" customFormat="1" ht="11.25">
      <c r="B179" s="150"/>
      <c r="C179" s="207"/>
      <c r="D179" s="151" t="s">
        <v>176</v>
      </c>
      <c r="E179" s="152" t="s">
        <v>1</v>
      </c>
      <c r="F179" s="153" t="s">
        <v>394</v>
      </c>
      <c r="H179" s="152" t="s">
        <v>1</v>
      </c>
      <c r="I179" s="154"/>
      <c r="L179" s="150"/>
      <c r="M179" s="155"/>
      <c r="T179" s="156"/>
      <c r="AT179" s="152" t="s">
        <v>176</v>
      </c>
      <c r="AU179" s="152" t="s">
        <v>88</v>
      </c>
      <c r="AV179" s="149" t="s">
        <v>86</v>
      </c>
      <c r="AW179" s="149" t="s">
        <v>34</v>
      </c>
      <c r="AX179" s="149" t="s">
        <v>78</v>
      </c>
      <c r="AY179" s="152" t="s">
        <v>165</v>
      </c>
    </row>
    <row r="180" spans="2:65" s="157" customFormat="1" ht="11.25">
      <c r="B180" s="158"/>
      <c r="C180" s="208"/>
      <c r="D180" s="151" t="s">
        <v>176</v>
      </c>
      <c r="E180" s="159" t="s">
        <v>1</v>
      </c>
      <c r="F180" s="160" t="s">
        <v>395</v>
      </c>
      <c r="H180" s="161">
        <v>18.388000000000002</v>
      </c>
      <c r="I180" s="162"/>
      <c r="L180" s="158"/>
      <c r="M180" s="163"/>
      <c r="T180" s="164"/>
      <c r="AT180" s="159" t="s">
        <v>176</v>
      </c>
      <c r="AU180" s="159" t="s">
        <v>88</v>
      </c>
      <c r="AV180" s="157" t="s">
        <v>88</v>
      </c>
      <c r="AW180" s="157" t="s">
        <v>34</v>
      </c>
      <c r="AX180" s="157" t="s">
        <v>86</v>
      </c>
      <c r="AY180" s="159" t="s">
        <v>165</v>
      </c>
    </row>
    <row r="181" spans="2:65" s="16" customFormat="1" ht="33" customHeight="1">
      <c r="B181" s="17"/>
      <c r="C181" s="205" t="s">
        <v>226</v>
      </c>
      <c r="D181" s="132" t="s">
        <v>167</v>
      </c>
      <c r="E181" s="133" t="s">
        <v>396</v>
      </c>
      <c r="F181" s="134" t="s">
        <v>397</v>
      </c>
      <c r="G181" s="135" t="s">
        <v>170</v>
      </c>
      <c r="H181" s="136">
        <v>13.791</v>
      </c>
      <c r="I181" s="137"/>
      <c r="J181" s="138">
        <f>ROUND(I181*H181,2)</f>
        <v>0</v>
      </c>
      <c r="K181" s="134" t="s">
        <v>171</v>
      </c>
      <c r="L181" s="17"/>
      <c r="M181" s="139" t="s">
        <v>1</v>
      </c>
      <c r="N181" s="140" t="s">
        <v>43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172</v>
      </c>
      <c r="AT181" s="143" t="s">
        <v>167</v>
      </c>
      <c r="AU181" s="143" t="s">
        <v>88</v>
      </c>
      <c r="AY181" s="2" t="s">
        <v>165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2" t="s">
        <v>86</v>
      </c>
      <c r="BK181" s="144">
        <f>ROUND(I181*H181,2)</f>
        <v>0</v>
      </c>
      <c r="BL181" s="2" t="s">
        <v>172</v>
      </c>
      <c r="BM181" s="143" t="s">
        <v>398</v>
      </c>
    </row>
    <row r="182" spans="2:65" s="16" customFormat="1">
      <c r="B182" s="17"/>
      <c r="C182" s="206"/>
      <c r="D182" s="145" t="s">
        <v>174</v>
      </c>
      <c r="F182" s="146" t="s">
        <v>399</v>
      </c>
      <c r="I182" s="147"/>
      <c r="L182" s="17"/>
      <c r="M182" s="148"/>
      <c r="T182" s="41"/>
      <c r="AT182" s="2" t="s">
        <v>174</v>
      </c>
      <c r="AU182" s="2" t="s">
        <v>88</v>
      </c>
    </row>
    <row r="183" spans="2:65" s="149" customFormat="1" ht="11.25">
      <c r="B183" s="150"/>
      <c r="C183" s="207"/>
      <c r="D183" s="151" t="s">
        <v>176</v>
      </c>
      <c r="E183" s="152" t="s">
        <v>1</v>
      </c>
      <c r="F183" s="153" t="s">
        <v>394</v>
      </c>
      <c r="H183" s="152" t="s">
        <v>1</v>
      </c>
      <c r="I183" s="154"/>
      <c r="L183" s="150"/>
      <c r="M183" s="155"/>
      <c r="T183" s="156"/>
      <c r="AT183" s="152" t="s">
        <v>176</v>
      </c>
      <c r="AU183" s="152" t="s">
        <v>88</v>
      </c>
      <c r="AV183" s="149" t="s">
        <v>86</v>
      </c>
      <c r="AW183" s="149" t="s">
        <v>34</v>
      </c>
      <c r="AX183" s="149" t="s">
        <v>78</v>
      </c>
      <c r="AY183" s="152" t="s">
        <v>165</v>
      </c>
    </row>
    <row r="184" spans="2:65" s="157" customFormat="1" ht="11.25">
      <c r="B184" s="158"/>
      <c r="C184" s="208"/>
      <c r="D184" s="151" t="s">
        <v>176</v>
      </c>
      <c r="E184" s="159" t="s">
        <v>1</v>
      </c>
      <c r="F184" s="160" t="s">
        <v>389</v>
      </c>
      <c r="H184" s="161">
        <v>13.791</v>
      </c>
      <c r="I184" s="162"/>
      <c r="L184" s="158"/>
      <c r="M184" s="163"/>
      <c r="T184" s="164"/>
      <c r="AT184" s="159" t="s">
        <v>176</v>
      </c>
      <c r="AU184" s="159" t="s">
        <v>88</v>
      </c>
      <c r="AV184" s="157" t="s">
        <v>88</v>
      </c>
      <c r="AW184" s="157" t="s">
        <v>34</v>
      </c>
      <c r="AX184" s="157" t="s">
        <v>86</v>
      </c>
      <c r="AY184" s="159" t="s">
        <v>165</v>
      </c>
    </row>
    <row r="185" spans="2:65" s="16" customFormat="1" ht="24.2" customHeight="1">
      <c r="B185" s="17"/>
      <c r="C185" s="205" t="s">
        <v>232</v>
      </c>
      <c r="D185" s="132" t="s">
        <v>167</v>
      </c>
      <c r="E185" s="133" t="s">
        <v>400</v>
      </c>
      <c r="F185" s="134" t="s">
        <v>401</v>
      </c>
      <c r="G185" s="135" t="s">
        <v>268</v>
      </c>
      <c r="H185" s="136">
        <v>55.72</v>
      </c>
      <c r="I185" s="137"/>
      <c r="J185" s="138">
        <f>ROUND(I185*H185,2)</f>
        <v>0</v>
      </c>
      <c r="K185" s="134" t="s">
        <v>171</v>
      </c>
      <c r="L185" s="17"/>
      <c r="M185" s="139" t="s">
        <v>1</v>
      </c>
      <c r="N185" s="140" t="s">
        <v>43</v>
      </c>
      <c r="P185" s="141">
        <f>O185*H185</f>
        <v>0</v>
      </c>
      <c r="Q185" s="141">
        <v>1.1900000000000001E-3</v>
      </c>
      <c r="R185" s="141">
        <f>Q185*H185</f>
        <v>6.6306799999999999E-2</v>
      </c>
      <c r="S185" s="141">
        <v>0</v>
      </c>
      <c r="T185" s="142">
        <f>S185*H185</f>
        <v>0</v>
      </c>
      <c r="AR185" s="143" t="s">
        <v>172</v>
      </c>
      <c r="AT185" s="143" t="s">
        <v>167</v>
      </c>
      <c r="AU185" s="143" t="s">
        <v>88</v>
      </c>
      <c r="AY185" s="2" t="s">
        <v>165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2" t="s">
        <v>86</v>
      </c>
      <c r="BK185" s="144">
        <f>ROUND(I185*H185,2)</f>
        <v>0</v>
      </c>
      <c r="BL185" s="2" t="s">
        <v>172</v>
      </c>
      <c r="BM185" s="143" t="s">
        <v>402</v>
      </c>
    </row>
    <row r="186" spans="2:65" s="16" customFormat="1">
      <c r="B186" s="17"/>
      <c r="C186" s="206"/>
      <c r="D186" s="145" t="s">
        <v>174</v>
      </c>
      <c r="F186" s="146" t="s">
        <v>403</v>
      </c>
      <c r="I186" s="147"/>
      <c r="L186" s="17"/>
      <c r="M186" s="148"/>
      <c r="T186" s="41"/>
      <c r="AT186" s="2" t="s">
        <v>174</v>
      </c>
      <c r="AU186" s="2" t="s">
        <v>88</v>
      </c>
    </row>
    <row r="187" spans="2:65" s="149" customFormat="1" ht="11.25">
      <c r="B187" s="150"/>
      <c r="C187" s="207"/>
      <c r="D187" s="151" t="s">
        <v>176</v>
      </c>
      <c r="E187" s="152" t="s">
        <v>1</v>
      </c>
      <c r="F187" s="153" t="s">
        <v>404</v>
      </c>
      <c r="H187" s="152" t="s">
        <v>1</v>
      </c>
      <c r="I187" s="154"/>
      <c r="L187" s="150"/>
      <c r="M187" s="155"/>
      <c r="T187" s="156"/>
      <c r="AT187" s="152" t="s">
        <v>176</v>
      </c>
      <c r="AU187" s="152" t="s">
        <v>88</v>
      </c>
      <c r="AV187" s="149" t="s">
        <v>86</v>
      </c>
      <c r="AW187" s="149" t="s">
        <v>34</v>
      </c>
      <c r="AX187" s="149" t="s">
        <v>78</v>
      </c>
      <c r="AY187" s="152" t="s">
        <v>165</v>
      </c>
    </row>
    <row r="188" spans="2:65" s="157" customFormat="1" ht="11.25">
      <c r="B188" s="158"/>
      <c r="C188" s="208"/>
      <c r="D188" s="151" t="s">
        <v>176</v>
      </c>
      <c r="E188" s="159" t="s">
        <v>1</v>
      </c>
      <c r="F188" s="160" t="s">
        <v>405</v>
      </c>
      <c r="H188" s="161">
        <v>55.72</v>
      </c>
      <c r="I188" s="162"/>
      <c r="L188" s="158"/>
      <c r="M188" s="163"/>
      <c r="T188" s="164"/>
      <c r="AT188" s="159" t="s">
        <v>176</v>
      </c>
      <c r="AU188" s="159" t="s">
        <v>88</v>
      </c>
      <c r="AV188" s="157" t="s">
        <v>88</v>
      </c>
      <c r="AW188" s="157" t="s">
        <v>34</v>
      </c>
      <c r="AX188" s="157" t="s">
        <v>78</v>
      </c>
      <c r="AY188" s="159" t="s">
        <v>165</v>
      </c>
    </row>
    <row r="189" spans="2:65" s="165" customFormat="1" ht="11.25">
      <c r="B189" s="166"/>
      <c r="C189" s="209"/>
      <c r="D189" s="151" t="s">
        <v>176</v>
      </c>
      <c r="E189" s="167" t="s">
        <v>316</v>
      </c>
      <c r="F189" s="168" t="s">
        <v>191</v>
      </c>
      <c r="H189" s="169">
        <v>55.72</v>
      </c>
      <c r="I189" s="170"/>
      <c r="L189" s="166"/>
      <c r="M189" s="171"/>
      <c r="T189" s="172"/>
      <c r="AT189" s="167" t="s">
        <v>176</v>
      </c>
      <c r="AU189" s="167" t="s">
        <v>88</v>
      </c>
      <c r="AV189" s="165" t="s">
        <v>172</v>
      </c>
      <c r="AW189" s="165" t="s">
        <v>34</v>
      </c>
      <c r="AX189" s="165" t="s">
        <v>86</v>
      </c>
      <c r="AY189" s="167" t="s">
        <v>165</v>
      </c>
    </row>
    <row r="190" spans="2:65" s="16" customFormat="1" ht="24.2" customHeight="1">
      <c r="B190" s="17"/>
      <c r="C190" s="205" t="s">
        <v>238</v>
      </c>
      <c r="D190" s="132" t="s">
        <v>167</v>
      </c>
      <c r="E190" s="133" t="s">
        <v>406</v>
      </c>
      <c r="F190" s="134" t="s">
        <v>407</v>
      </c>
      <c r="G190" s="135" t="s">
        <v>268</v>
      </c>
      <c r="H190" s="136">
        <v>55.72</v>
      </c>
      <c r="I190" s="137"/>
      <c r="J190" s="138">
        <f>ROUND(I190*H190,2)</f>
        <v>0</v>
      </c>
      <c r="K190" s="134" t="s">
        <v>171</v>
      </c>
      <c r="L190" s="17"/>
      <c r="M190" s="139" t="s">
        <v>1</v>
      </c>
      <c r="N190" s="140" t="s">
        <v>43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172</v>
      </c>
      <c r="AT190" s="143" t="s">
        <v>167</v>
      </c>
      <c r="AU190" s="143" t="s">
        <v>88</v>
      </c>
      <c r="AY190" s="2" t="s">
        <v>165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2" t="s">
        <v>86</v>
      </c>
      <c r="BK190" s="144">
        <f>ROUND(I190*H190,2)</f>
        <v>0</v>
      </c>
      <c r="BL190" s="2" t="s">
        <v>172</v>
      </c>
      <c r="BM190" s="143" t="s">
        <v>408</v>
      </c>
    </row>
    <row r="191" spans="2:65" s="16" customFormat="1">
      <c r="B191" s="17"/>
      <c r="C191" s="206"/>
      <c r="D191" s="145" t="s">
        <v>174</v>
      </c>
      <c r="F191" s="146" t="s">
        <v>409</v>
      </c>
      <c r="I191" s="147"/>
      <c r="L191" s="17"/>
      <c r="M191" s="148"/>
      <c r="T191" s="41"/>
      <c r="AT191" s="2" t="s">
        <v>174</v>
      </c>
      <c r="AU191" s="2" t="s">
        <v>88</v>
      </c>
    </row>
    <row r="192" spans="2:65" s="157" customFormat="1" ht="11.25">
      <c r="B192" s="158"/>
      <c r="C192" s="208"/>
      <c r="D192" s="151" t="s">
        <v>176</v>
      </c>
      <c r="E192" s="159" t="s">
        <v>1</v>
      </c>
      <c r="F192" s="160" t="s">
        <v>316</v>
      </c>
      <c r="H192" s="161">
        <v>55.72</v>
      </c>
      <c r="I192" s="162"/>
      <c r="L192" s="158"/>
      <c r="M192" s="163"/>
      <c r="T192" s="164"/>
      <c r="AT192" s="159" t="s">
        <v>176</v>
      </c>
      <c r="AU192" s="159" t="s">
        <v>88</v>
      </c>
      <c r="AV192" s="157" t="s">
        <v>88</v>
      </c>
      <c r="AW192" s="157" t="s">
        <v>34</v>
      </c>
      <c r="AX192" s="157" t="s">
        <v>86</v>
      </c>
      <c r="AY192" s="159" t="s">
        <v>165</v>
      </c>
    </row>
    <row r="193" spans="2:65" s="16" customFormat="1" ht="16.5" customHeight="1">
      <c r="B193" s="17"/>
      <c r="C193" s="205" t="s">
        <v>245</v>
      </c>
      <c r="D193" s="132" t="s">
        <v>167</v>
      </c>
      <c r="E193" s="133" t="s">
        <v>410</v>
      </c>
      <c r="F193" s="134" t="s">
        <v>411</v>
      </c>
      <c r="G193" s="135" t="s">
        <v>248</v>
      </c>
      <c r="H193" s="136">
        <v>459</v>
      </c>
      <c r="I193" s="137"/>
      <c r="J193" s="138">
        <f>ROUND(I193*H193,2)</f>
        <v>0</v>
      </c>
      <c r="K193" s="134" t="s">
        <v>171</v>
      </c>
      <c r="L193" s="17"/>
      <c r="M193" s="139" t="s">
        <v>1</v>
      </c>
      <c r="N193" s="140" t="s">
        <v>43</v>
      </c>
      <c r="P193" s="141">
        <f>O193*H193</f>
        <v>0</v>
      </c>
      <c r="Q193" s="141">
        <v>1.33E-3</v>
      </c>
      <c r="R193" s="141">
        <f>Q193*H193</f>
        <v>0.61046999999999996</v>
      </c>
      <c r="S193" s="141">
        <v>0</v>
      </c>
      <c r="T193" s="142">
        <f>S193*H193</f>
        <v>0</v>
      </c>
      <c r="AR193" s="143" t="s">
        <v>172</v>
      </c>
      <c r="AT193" s="143" t="s">
        <v>167</v>
      </c>
      <c r="AU193" s="143" t="s">
        <v>88</v>
      </c>
      <c r="AY193" s="2" t="s">
        <v>165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2" t="s">
        <v>86</v>
      </c>
      <c r="BK193" s="144">
        <f>ROUND(I193*H193,2)</f>
        <v>0</v>
      </c>
      <c r="BL193" s="2" t="s">
        <v>172</v>
      </c>
      <c r="BM193" s="143" t="s">
        <v>412</v>
      </c>
    </row>
    <row r="194" spans="2:65" s="16" customFormat="1">
      <c r="B194" s="17"/>
      <c r="C194" s="206"/>
      <c r="D194" s="145" t="s">
        <v>174</v>
      </c>
      <c r="F194" s="146" t="s">
        <v>413</v>
      </c>
      <c r="I194" s="147"/>
      <c r="L194" s="17"/>
      <c r="M194" s="148"/>
      <c r="T194" s="41"/>
      <c r="AT194" s="2" t="s">
        <v>174</v>
      </c>
      <c r="AU194" s="2" t="s">
        <v>88</v>
      </c>
    </row>
    <row r="195" spans="2:65" s="149" customFormat="1" ht="11.25">
      <c r="B195" s="150"/>
      <c r="C195" s="207"/>
      <c r="D195" s="151" t="s">
        <v>176</v>
      </c>
      <c r="E195" s="152" t="s">
        <v>1</v>
      </c>
      <c r="F195" s="153" t="s">
        <v>414</v>
      </c>
      <c r="H195" s="152" t="s">
        <v>1</v>
      </c>
      <c r="I195" s="154"/>
      <c r="L195" s="150"/>
      <c r="M195" s="155"/>
      <c r="T195" s="156"/>
      <c r="AT195" s="152" t="s">
        <v>176</v>
      </c>
      <c r="AU195" s="152" t="s">
        <v>88</v>
      </c>
      <c r="AV195" s="149" t="s">
        <v>86</v>
      </c>
      <c r="AW195" s="149" t="s">
        <v>34</v>
      </c>
      <c r="AX195" s="149" t="s">
        <v>78</v>
      </c>
      <c r="AY195" s="152" t="s">
        <v>165</v>
      </c>
    </row>
    <row r="196" spans="2:65" s="157" customFormat="1" ht="11.25">
      <c r="B196" s="158"/>
      <c r="C196" s="208"/>
      <c r="D196" s="151" t="s">
        <v>176</v>
      </c>
      <c r="E196" s="159" t="s">
        <v>1</v>
      </c>
      <c r="F196" s="160" t="s">
        <v>415</v>
      </c>
      <c r="H196" s="161">
        <v>459</v>
      </c>
      <c r="I196" s="162"/>
      <c r="L196" s="158"/>
      <c r="M196" s="163"/>
      <c r="T196" s="164"/>
      <c r="AT196" s="159" t="s">
        <v>176</v>
      </c>
      <c r="AU196" s="159" t="s">
        <v>88</v>
      </c>
      <c r="AV196" s="157" t="s">
        <v>88</v>
      </c>
      <c r="AW196" s="157" t="s">
        <v>34</v>
      </c>
      <c r="AX196" s="157" t="s">
        <v>86</v>
      </c>
      <c r="AY196" s="159" t="s">
        <v>165</v>
      </c>
    </row>
    <row r="197" spans="2:65" s="16" customFormat="1" ht="21.75" customHeight="1">
      <c r="B197" s="17"/>
      <c r="C197" s="213" t="s">
        <v>253</v>
      </c>
      <c r="D197" s="178" t="s">
        <v>416</v>
      </c>
      <c r="E197" s="179" t="s">
        <v>417</v>
      </c>
      <c r="F197" s="180" t="s">
        <v>418</v>
      </c>
      <c r="G197" s="181" t="s">
        <v>278</v>
      </c>
      <c r="H197" s="182">
        <v>15.468</v>
      </c>
      <c r="I197" s="183"/>
      <c r="J197" s="184">
        <f>ROUND(I197*H197,2)</f>
        <v>0</v>
      </c>
      <c r="K197" s="180" t="s">
        <v>171</v>
      </c>
      <c r="L197" s="185"/>
      <c r="M197" s="186" t="s">
        <v>1</v>
      </c>
      <c r="N197" s="187" t="s">
        <v>43</v>
      </c>
      <c r="P197" s="141">
        <f>O197*H197</f>
        <v>0</v>
      </c>
      <c r="Q197" s="141">
        <v>1</v>
      </c>
      <c r="R197" s="141">
        <f>Q197*H197</f>
        <v>15.468</v>
      </c>
      <c r="S197" s="141">
        <v>0</v>
      </c>
      <c r="T197" s="142">
        <f>S197*H197</f>
        <v>0</v>
      </c>
      <c r="AR197" s="143" t="s">
        <v>220</v>
      </c>
      <c r="AT197" s="143" t="s">
        <v>416</v>
      </c>
      <c r="AU197" s="143" t="s">
        <v>88</v>
      </c>
      <c r="AY197" s="2" t="s">
        <v>165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2" t="s">
        <v>86</v>
      </c>
      <c r="BK197" s="144">
        <f>ROUND(I197*H197,2)</f>
        <v>0</v>
      </c>
      <c r="BL197" s="2" t="s">
        <v>172</v>
      </c>
      <c r="BM197" s="143" t="s">
        <v>419</v>
      </c>
    </row>
    <row r="198" spans="2:65" s="157" customFormat="1" ht="22.5">
      <c r="B198" s="158"/>
      <c r="C198" s="208"/>
      <c r="D198" s="151" t="s">
        <v>176</v>
      </c>
      <c r="E198" s="159" t="s">
        <v>1</v>
      </c>
      <c r="F198" s="160" t="s">
        <v>420</v>
      </c>
      <c r="H198" s="161">
        <v>15.468</v>
      </c>
      <c r="I198" s="162"/>
      <c r="L198" s="158"/>
      <c r="M198" s="163"/>
      <c r="T198" s="164"/>
      <c r="AT198" s="159" t="s">
        <v>176</v>
      </c>
      <c r="AU198" s="159" t="s">
        <v>88</v>
      </c>
      <c r="AV198" s="157" t="s">
        <v>88</v>
      </c>
      <c r="AW198" s="157" t="s">
        <v>34</v>
      </c>
      <c r="AX198" s="157" t="s">
        <v>86</v>
      </c>
      <c r="AY198" s="159" t="s">
        <v>165</v>
      </c>
    </row>
    <row r="199" spans="2:65" s="16" customFormat="1" ht="24.2" customHeight="1">
      <c r="B199" s="17"/>
      <c r="C199" s="205" t="s">
        <v>257</v>
      </c>
      <c r="D199" s="132" t="s">
        <v>167</v>
      </c>
      <c r="E199" s="133" t="s">
        <v>421</v>
      </c>
      <c r="F199" s="134" t="s">
        <v>422</v>
      </c>
      <c r="G199" s="135" t="s">
        <v>248</v>
      </c>
      <c r="H199" s="136">
        <v>120.8</v>
      </c>
      <c r="I199" s="137"/>
      <c r="J199" s="138">
        <f>ROUND(I199*H199,2)</f>
        <v>0</v>
      </c>
      <c r="K199" s="134" t="s">
        <v>171</v>
      </c>
      <c r="L199" s="17"/>
      <c r="M199" s="139" t="s">
        <v>1</v>
      </c>
      <c r="N199" s="140" t="s">
        <v>43</v>
      </c>
      <c r="P199" s="141">
        <f>O199*H199</f>
        <v>0</v>
      </c>
      <c r="Q199" s="141">
        <v>0.15478</v>
      </c>
      <c r="R199" s="141">
        <f>Q199*H199</f>
        <v>18.697423999999998</v>
      </c>
      <c r="S199" s="141">
        <v>0</v>
      </c>
      <c r="T199" s="142">
        <f>S199*H199</f>
        <v>0</v>
      </c>
      <c r="AR199" s="143" t="s">
        <v>172</v>
      </c>
      <c r="AT199" s="143" t="s">
        <v>167</v>
      </c>
      <c r="AU199" s="143" t="s">
        <v>88</v>
      </c>
      <c r="AY199" s="2" t="s">
        <v>165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2" t="s">
        <v>86</v>
      </c>
      <c r="BK199" s="144">
        <f>ROUND(I199*H199,2)</f>
        <v>0</v>
      </c>
      <c r="BL199" s="2" t="s">
        <v>172</v>
      </c>
      <c r="BM199" s="143" t="s">
        <v>423</v>
      </c>
    </row>
    <row r="200" spans="2:65" s="16" customFormat="1">
      <c r="B200" s="17"/>
      <c r="C200" s="206"/>
      <c r="D200" s="145" t="s">
        <v>174</v>
      </c>
      <c r="F200" s="146" t="s">
        <v>424</v>
      </c>
      <c r="I200" s="147"/>
      <c r="L200" s="17"/>
      <c r="M200" s="148"/>
      <c r="T200" s="41"/>
      <c r="AT200" s="2" t="s">
        <v>174</v>
      </c>
      <c r="AU200" s="2" t="s">
        <v>88</v>
      </c>
    </row>
    <row r="201" spans="2:65" s="149" customFormat="1" ht="11.25">
      <c r="B201" s="150"/>
      <c r="C201" s="207"/>
      <c r="D201" s="151" t="s">
        <v>176</v>
      </c>
      <c r="E201" s="152" t="s">
        <v>1</v>
      </c>
      <c r="F201" s="153" t="s">
        <v>425</v>
      </c>
      <c r="H201" s="152" t="s">
        <v>1</v>
      </c>
      <c r="I201" s="154"/>
      <c r="L201" s="150"/>
      <c r="M201" s="155"/>
      <c r="T201" s="156"/>
      <c r="AT201" s="152" t="s">
        <v>176</v>
      </c>
      <c r="AU201" s="152" t="s">
        <v>88</v>
      </c>
      <c r="AV201" s="149" t="s">
        <v>86</v>
      </c>
      <c r="AW201" s="149" t="s">
        <v>34</v>
      </c>
      <c r="AX201" s="149" t="s">
        <v>78</v>
      </c>
      <c r="AY201" s="152" t="s">
        <v>165</v>
      </c>
    </row>
    <row r="202" spans="2:65" s="157" customFormat="1" ht="11.25">
      <c r="B202" s="158"/>
      <c r="C202" s="208"/>
      <c r="D202" s="151" t="s">
        <v>176</v>
      </c>
      <c r="E202" s="159" t="s">
        <v>1</v>
      </c>
      <c r="F202" s="160" t="s">
        <v>426</v>
      </c>
      <c r="H202" s="161">
        <v>120.8</v>
      </c>
      <c r="I202" s="162"/>
      <c r="L202" s="158"/>
      <c r="M202" s="163"/>
      <c r="T202" s="164"/>
      <c r="AT202" s="159" t="s">
        <v>176</v>
      </c>
      <c r="AU202" s="159" t="s">
        <v>88</v>
      </c>
      <c r="AV202" s="157" t="s">
        <v>88</v>
      </c>
      <c r="AW202" s="157" t="s">
        <v>34</v>
      </c>
      <c r="AX202" s="157" t="s">
        <v>86</v>
      </c>
      <c r="AY202" s="159" t="s">
        <v>165</v>
      </c>
    </row>
    <row r="203" spans="2:65" s="16" customFormat="1" ht="21.75" customHeight="1">
      <c r="B203" s="17"/>
      <c r="C203" s="213" t="s">
        <v>8</v>
      </c>
      <c r="D203" s="178" t="s">
        <v>416</v>
      </c>
      <c r="E203" s="179" t="s">
        <v>427</v>
      </c>
      <c r="F203" s="180" t="s">
        <v>428</v>
      </c>
      <c r="G203" s="181" t="s">
        <v>278</v>
      </c>
      <c r="H203" s="182">
        <v>2.464</v>
      </c>
      <c r="I203" s="183"/>
      <c r="J203" s="184">
        <f>ROUND(I203*H203,2)</f>
        <v>0</v>
      </c>
      <c r="K203" s="180" t="s">
        <v>171</v>
      </c>
      <c r="L203" s="185"/>
      <c r="M203" s="186" t="s">
        <v>1</v>
      </c>
      <c r="N203" s="187" t="s">
        <v>43</v>
      </c>
      <c r="P203" s="141">
        <f>O203*H203</f>
        <v>0</v>
      </c>
      <c r="Q203" s="141">
        <v>1</v>
      </c>
      <c r="R203" s="141">
        <f>Q203*H203</f>
        <v>2.464</v>
      </c>
      <c r="S203" s="141">
        <v>0</v>
      </c>
      <c r="T203" s="142">
        <f>S203*H203</f>
        <v>0</v>
      </c>
      <c r="AR203" s="143" t="s">
        <v>220</v>
      </c>
      <c r="AT203" s="143" t="s">
        <v>416</v>
      </c>
      <c r="AU203" s="143" t="s">
        <v>88</v>
      </c>
      <c r="AY203" s="2" t="s">
        <v>165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2" t="s">
        <v>86</v>
      </c>
      <c r="BK203" s="144">
        <f>ROUND(I203*H203,2)</f>
        <v>0</v>
      </c>
      <c r="BL203" s="2" t="s">
        <v>172</v>
      </c>
      <c r="BM203" s="143" t="s">
        <v>429</v>
      </c>
    </row>
    <row r="204" spans="2:65" s="157" customFormat="1" ht="22.5">
      <c r="B204" s="158"/>
      <c r="C204" s="208"/>
      <c r="D204" s="151" t="s">
        <v>176</v>
      </c>
      <c r="E204" s="159" t="s">
        <v>1</v>
      </c>
      <c r="F204" s="160" t="s">
        <v>430</v>
      </c>
      <c r="H204" s="161">
        <v>2.464</v>
      </c>
      <c r="I204" s="162"/>
      <c r="L204" s="158"/>
      <c r="M204" s="163"/>
      <c r="T204" s="164"/>
      <c r="AT204" s="159" t="s">
        <v>176</v>
      </c>
      <c r="AU204" s="159" t="s">
        <v>88</v>
      </c>
      <c r="AV204" s="157" t="s">
        <v>88</v>
      </c>
      <c r="AW204" s="157" t="s">
        <v>34</v>
      </c>
      <c r="AX204" s="157" t="s">
        <v>86</v>
      </c>
      <c r="AY204" s="159" t="s">
        <v>165</v>
      </c>
    </row>
    <row r="205" spans="2:65" s="16" customFormat="1" ht="24.2" customHeight="1">
      <c r="B205" s="17"/>
      <c r="C205" s="205" t="s">
        <v>249</v>
      </c>
      <c r="D205" s="132" t="s">
        <v>167</v>
      </c>
      <c r="E205" s="133" t="s">
        <v>431</v>
      </c>
      <c r="F205" s="134" t="s">
        <v>432</v>
      </c>
      <c r="G205" s="135" t="s">
        <v>248</v>
      </c>
      <c r="H205" s="136">
        <v>120.8</v>
      </c>
      <c r="I205" s="137"/>
      <c r="J205" s="138">
        <f>ROUND(I205*H205,2)</f>
        <v>0</v>
      </c>
      <c r="K205" s="134" t="s">
        <v>171</v>
      </c>
      <c r="L205" s="17"/>
      <c r="M205" s="139" t="s">
        <v>1</v>
      </c>
      <c r="N205" s="140" t="s">
        <v>43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172</v>
      </c>
      <c r="AT205" s="143" t="s">
        <v>167</v>
      </c>
      <c r="AU205" s="143" t="s">
        <v>88</v>
      </c>
      <c r="AY205" s="2" t="s">
        <v>165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2" t="s">
        <v>86</v>
      </c>
      <c r="BK205" s="144">
        <f>ROUND(I205*H205,2)</f>
        <v>0</v>
      </c>
      <c r="BL205" s="2" t="s">
        <v>172</v>
      </c>
      <c r="BM205" s="143" t="s">
        <v>433</v>
      </c>
    </row>
    <row r="206" spans="2:65" s="16" customFormat="1">
      <c r="B206" s="17"/>
      <c r="C206" s="206"/>
      <c r="D206" s="145" t="s">
        <v>174</v>
      </c>
      <c r="F206" s="146" t="s">
        <v>434</v>
      </c>
      <c r="I206" s="147"/>
      <c r="L206" s="17"/>
      <c r="M206" s="148"/>
      <c r="T206" s="41"/>
      <c r="AT206" s="2" t="s">
        <v>174</v>
      </c>
      <c r="AU206" s="2" t="s">
        <v>88</v>
      </c>
    </row>
    <row r="207" spans="2:65" s="16" customFormat="1" ht="24.2" customHeight="1">
      <c r="B207" s="17"/>
      <c r="C207" s="205" t="s">
        <v>275</v>
      </c>
      <c r="D207" s="132" t="s">
        <v>167</v>
      </c>
      <c r="E207" s="133" t="s">
        <v>435</v>
      </c>
      <c r="F207" s="134" t="s">
        <v>436</v>
      </c>
      <c r="G207" s="135" t="s">
        <v>268</v>
      </c>
      <c r="H207" s="136">
        <v>324</v>
      </c>
      <c r="I207" s="137"/>
      <c r="J207" s="138">
        <f>ROUND(I207*H207,2)</f>
        <v>0</v>
      </c>
      <c r="K207" s="134" t="s">
        <v>171</v>
      </c>
      <c r="L207" s="17"/>
      <c r="M207" s="139" t="s">
        <v>1</v>
      </c>
      <c r="N207" s="140" t="s">
        <v>43</v>
      </c>
      <c r="P207" s="141">
        <f>O207*H207</f>
        <v>0</v>
      </c>
      <c r="Q207" s="141">
        <v>2.64E-2</v>
      </c>
      <c r="R207" s="141">
        <f>Q207*H207</f>
        <v>8.5535999999999994</v>
      </c>
      <c r="S207" s="141">
        <v>0</v>
      </c>
      <c r="T207" s="142">
        <f>S207*H207</f>
        <v>0</v>
      </c>
      <c r="AR207" s="143" t="s">
        <v>172</v>
      </c>
      <c r="AT207" s="143" t="s">
        <v>167</v>
      </c>
      <c r="AU207" s="143" t="s">
        <v>88</v>
      </c>
      <c r="AY207" s="2" t="s">
        <v>165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2" t="s">
        <v>86</v>
      </c>
      <c r="BK207" s="144">
        <f>ROUND(I207*H207,2)</f>
        <v>0</v>
      </c>
      <c r="BL207" s="2" t="s">
        <v>172</v>
      </c>
      <c r="BM207" s="143" t="s">
        <v>437</v>
      </c>
    </row>
    <row r="208" spans="2:65" s="16" customFormat="1">
      <c r="B208" s="17"/>
      <c r="C208" s="206"/>
      <c r="D208" s="145" t="s">
        <v>174</v>
      </c>
      <c r="F208" s="146" t="s">
        <v>438</v>
      </c>
      <c r="I208" s="147"/>
      <c r="L208" s="17"/>
      <c r="M208" s="148"/>
      <c r="T208" s="41"/>
      <c r="AT208" s="2" t="s">
        <v>174</v>
      </c>
      <c r="AU208" s="2" t="s">
        <v>88</v>
      </c>
    </row>
    <row r="209" spans="2:65" s="149" customFormat="1" ht="22.5">
      <c r="B209" s="150"/>
      <c r="C209" s="207"/>
      <c r="D209" s="151" t="s">
        <v>176</v>
      </c>
      <c r="E209" s="152" t="s">
        <v>1</v>
      </c>
      <c r="F209" s="153" t="s">
        <v>439</v>
      </c>
      <c r="H209" s="152" t="s">
        <v>1</v>
      </c>
      <c r="I209" s="154"/>
      <c r="L209" s="150"/>
      <c r="M209" s="155"/>
      <c r="T209" s="156"/>
      <c r="AT209" s="152" t="s">
        <v>176</v>
      </c>
      <c r="AU209" s="152" t="s">
        <v>88</v>
      </c>
      <c r="AV209" s="149" t="s">
        <v>86</v>
      </c>
      <c r="AW209" s="149" t="s">
        <v>34</v>
      </c>
      <c r="AX209" s="149" t="s">
        <v>78</v>
      </c>
      <c r="AY209" s="152" t="s">
        <v>165</v>
      </c>
    </row>
    <row r="210" spans="2:65" s="157" customFormat="1" ht="11.25">
      <c r="B210" s="158"/>
      <c r="C210" s="208"/>
      <c r="D210" s="151" t="s">
        <v>176</v>
      </c>
      <c r="E210" s="159" t="s">
        <v>1</v>
      </c>
      <c r="F210" s="160" t="s">
        <v>440</v>
      </c>
      <c r="H210" s="161">
        <v>324</v>
      </c>
      <c r="I210" s="162"/>
      <c r="L210" s="158"/>
      <c r="M210" s="163"/>
      <c r="T210" s="164"/>
      <c r="AT210" s="159" t="s">
        <v>176</v>
      </c>
      <c r="AU210" s="159" t="s">
        <v>88</v>
      </c>
      <c r="AV210" s="157" t="s">
        <v>88</v>
      </c>
      <c r="AW210" s="157" t="s">
        <v>34</v>
      </c>
      <c r="AX210" s="157" t="s">
        <v>86</v>
      </c>
      <c r="AY210" s="159" t="s">
        <v>165</v>
      </c>
    </row>
    <row r="211" spans="2:65" s="16" customFormat="1" ht="21.75" customHeight="1">
      <c r="B211" s="17"/>
      <c r="C211" s="205" t="s">
        <v>281</v>
      </c>
      <c r="D211" s="132" t="s">
        <v>167</v>
      </c>
      <c r="E211" s="133" t="s">
        <v>441</v>
      </c>
      <c r="F211" s="134" t="s">
        <v>442</v>
      </c>
      <c r="G211" s="135" t="s">
        <v>248</v>
      </c>
      <c r="H211" s="136">
        <v>161</v>
      </c>
      <c r="I211" s="137"/>
      <c r="J211" s="138">
        <f>ROUND(I211*H211,2)</f>
        <v>0</v>
      </c>
      <c r="K211" s="134" t="s">
        <v>171</v>
      </c>
      <c r="L211" s="17"/>
      <c r="M211" s="139" t="s">
        <v>1</v>
      </c>
      <c r="N211" s="140" t="s">
        <v>43</v>
      </c>
      <c r="P211" s="141">
        <f>O211*H211</f>
        <v>0</v>
      </c>
      <c r="Q211" s="141">
        <v>3.363E-2</v>
      </c>
      <c r="R211" s="141">
        <f>Q211*H211</f>
        <v>5.4144300000000003</v>
      </c>
      <c r="S211" s="141">
        <v>0</v>
      </c>
      <c r="T211" s="142">
        <f>S211*H211</f>
        <v>0</v>
      </c>
      <c r="AR211" s="143" t="s">
        <v>172</v>
      </c>
      <c r="AT211" s="143" t="s">
        <v>167</v>
      </c>
      <c r="AU211" s="143" t="s">
        <v>88</v>
      </c>
      <c r="AY211" s="2" t="s">
        <v>165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2" t="s">
        <v>86</v>
      </c>
      <c r="BK211" s="144">
        <f>ROUND(I211*H211,2)</f>
        <v>0</v>
      </c>
      <c r="BL211" s="2" t="s">
        <v>172</v>
      </c>
      <c r="BM211" s="143" t="s">
        <v>443</v>
      </c>
    </row>
    <row r="212" spans="2:65" s="16" customFormat="1">
      <c r="B212" s="17"/>
      <c r="C212" s="206"/>
      <c r="D212" s="145" t="s">
        <v>174</v>
      </c>
      <c r="F212" s="146" t="s">
        <v>444</v>
      </c>
      <c r="I212" s="147"/>
      <c r="L212" s="17"/>
      <c r="M212" s="148"/>
      <c r="T212" s="41"/>
      <c r="AT212" s="2" t="s">
        <v>174</v>
      </c>
      <c r="AU212" s="2" t="s">
        <v>88</v>
      </c>
    </row>
    <row r="213" spans="2:65" s="149" customFormat="1" ht="11.25">
      <c r="B213" s="150"/>
      <c r="C213" s="207"/>
      <c r="D213" s="151" t="s">
        <v>176</v>
      </c>
      <c r="E213" s="152" t="s">
        <v>1</v>
      </c>
      <c r="F213" s="153" t="s">
        <v>445</v>
      </c>
      <c r="H213" s="152" t="s">
        <v>1</v>
      </c>
      <c r="I213" s="154"/>
      <c r="L213" s="150"/>
      <c r="M213" s="155"/>
      <c r="T213" s="156"/>
      <c r="AT213" s="152" t="s">
        <v>176</v>
      </c>
      <c r="AU213" s="152" t="s">
        <v>88</v>
      </c>
      <c r="AV213" s="149" t="s">
        <v>86</v>
      </c>
      <c r="AW213" s="149" t="s">
        <v>34</v>
      </c>
      <c r="AX213" s="149" t="s">
        <v>78</v>
      </c>
      <c r="AY213" s="152" t="s">
        <v>165</v>
      </c>
    </row>
    <row r="214" spans="2:65" s="157" customFormat="1" ht="11.25">
      <c r="B214" s="158"/>
      <c r="C214" s="208"/>
      <c r="D214" s="151" t="s">
        <v>176</v>
      </c>
      <c r="E214" s="159" t="s">
        <v>1</v>
      </c>
      <c r="F214" s="160" t="s">
        <v>446</v>
      </c>
      <c r="H214" s="161">
        <v>161</v>
      </c>
      <c r="I214" s="162"/>
      <c r="L214" s="158"/>
      <c r="M214" s="163"/>
      <c r="T214" s="164"/>
      <c r="AT214" s="159" t="s">
        <v>176</v>
      </c>
      <c r="AU214" s="159" t="s">
        <v>88</v>
      </c>
      <c r="AV214" s="157" t="s">
        <v>88</v>
      </c>
      <c r="AW214" s="157" t="s">
        <v>34</v>
      </c>
      <c r="AX214" s="157" t="s">
        <v>86</v>
      </c>
      <c r="AY214" s="159" t="s">
        <v>165</v>
      </c>
    </row>
    <row r="215" spans="2:65" s="16" customFormat="1" ht="16.5" customHeight="1">
      <c r="B215" s="17"/>
      <c r="C215" s="213" t="s">
        <v>287</v>
      </c>
      <c r="D215" s="178" t="s">
        <v>416</v>
      </c>
      <c r="E215" s="179" t="s">
        <v>447</v>
      </c>
      <c r="F215" s="180" t="s">
        <v>448</v>
      </c>
      <c r="G215" s="181" t="s">
        <v>248</v>
      </c>
      <c r="H215" s="182">
        <v>161</v>
      </c>
      <c r="I215" s="183"/>
      <c r="J215" s="184">
        <f>ROUND(I215*H215,2)</f>
        <v>0</v>
      </c>
      <c r="K215" s="180" t="s">
        <v>1</v>
      </c>
      <c r="L215" s="185"/>
      <c r="M215" s="186" t="s">
        <v>1</v>
      </c>
      <c r="N215" s="187" t="s">
        <v>43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220</v>
      </c>
      <c r="AT215" s="143" t="s">
        <v>416</v>
      </c>
      <c r="AU215" s="143" t="s">
        <v>88</v>
      </c>
      <c r="AY215" s="2" t="s">
        <v>165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2" t="s">
        <v>86</v>
      </c>
      <c r="BK215" s="144">
        <f>ROUND(I215*H215,2)</f>
        <v>0</v>
      </c>
      <c r="BL215" s="2" t="s">
        <v>172</v>
      </c>
      <c r="BM215" s="143" t="s">
        <v>449</v>
      </c>
    </row>
    <row r="216" spans="2:65" s="16" customFormat="1" ht="21.75" customHeight="1">
      <c r="B216" s="17"/>
      <c r="C216" s="205" t="s">
        <v>296</v>
      </c>
      <c r="D216" s="132" t="s">
        <v>167</v>
      </c>
      <c r="E216" s="133" t="s">
        <v>450</v>
      </c>
      <c r="F216" s="134" t="s">
        <v>451</v>
      </c>
      <c r="G216" s="135" t="s">
        <v>452</v>
      </c>
      <c r="H216" s="136">
        <v>25</v>
      </c>
      <c r="I216" s="137"/>
      <c r="J216" s="138">
        <f>ROUND(I216*H216,2)</f>
        <v>0</v>
      </c>
      <c r="K216" s="134" t="s">
        <v>171</v>
      </c>
      <c r="L216" s="17"/>
      <c r="M216" s="139" t="s">
        <v>1</v>
      </c>
      <c r="N216" s="140" t="s">
        <v>43</v>
      </c>
      <c r="P216" s="141">
        <f>O216*H216</f>
        <v>0</v>
      </c>
      <c r="Q216" s="141">
        <v>3.6900000000000001E-3</v>
      </c>
      <c r="R216" s="141">
        <f>Q216*H216</f>
        <v>9.2249999999999999E-2</v>
      </c>
      <c r="S216" s="141">
        <v>0</v>
      </c>
      <c r="T216" s="142">
        <f>S216*H216</f>
        <v>0</v>
      </c>
      <c r="AR216" s="143" t="s">
        <v>172</v>
      </c>
      <c r="AT216" s="143" t="s">
        <v>167</v>
      </c>
      <c r="AU216" s="143" t="s">
        <v>88</v>
      </c>
      <c r="AY216" s="2" t="s">
        <v>165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2" t="s">
        <v>86</v>
      </c>
      <c r="BK216" s="144">
        <f>ROUND(I216*H216,2)</f>
        <v>0</v>
      </c>
      <c r="BL216" s="2" t="s">
        <v>172</v>
      </c>
      <c r="BM216" s="143" t="s">
        <v>453</v>
      </c>
    </row>
    <row r="217" spans="2:65" s="16" customFormat="1">
      <c r="B217" s="17"/>
      <c r="C217" s="206"/>
      <c r="D217" s="145" t="s">
        <v>174</v>
      </c>
      <c r="F217" s="146" t="s">
        <v>454</v>
      </c>
      <c r="I217" s="147"/>
      <c r="L217" s="17"/>
      <c r="M217" s="148"/>
      <c r="T217" s="41"/>
      <c r="AT217" s="2" t="s">
        <v>174</v>
      </c>
      <c r="AU217" s="2" t="s">
        <v>88</v>
      </c>
    </row>
    <row r="218" spans="2:65" s="149" customFormat="1" ht="11.25">
      <c r="B218" s="150"/>
      <c r="C218" s="207"/>
      <c r="D218" s="151" t="s">
        <v>176</v>
      </c>
      <c r="E218" s="152" t="s">
        <v>1</v>
      </c>
      <c r="F218" s="153" t="s">
        <v>445</v>
      </c>
      <c r="H218" s="152" t="s">
        <v>1</v>
      </c>
      <c r="I218" s="154"/>
      <c r="L218" s="150"/>
      <c r="M218" s="155"/>
      <c r="T218" s="156"/>
      <c r="AT218" s="152" t="s">
        <v>176</v>
      </c>
      <c r="AU218" s="152" t="s">
        <v>88</v>
      </c>
      <c r="AV218" s="149" t="s">
        <v>86</v>
      </c>
      <c r="AW218" s="149" t="s">
        <v>34</v>
      </c>
      <c r="AX218" s="149" t="s">
        <v>78</v>
      </c>
      <c r="AY218" s="152" t="s">
        <v>165</v>
      </c>
    </row>
    <row r="219" spans="2:65" s="157" customFormat="1" ht="11.25">
      <c r="B219" s="158"/>
      <c r="C219" s="208"/>
      <c r="D219" s="151" t="s">
        <v>176</v>
      </c>
      <c r="E219" s="159" t="s">
        <v>1</v>
      </c>
      <c r="F219" s="160" t="s">
        <v>455</v>
      </c>
      <c r="H219" s="161">
        <v>25</v>
      </c>
      <c r="I219" s="162"/>
      <c r="L219" s="158"/>
      <c r="M219" s="163"/>
      <c r="T219" s="164"/>
      <c r="AT219" s="159" t="s">
        <v>176</v>
      </c>
      <c r="AU219" s="159" t="s">
        <v>88</v>
      </c>
      <c r="AV219" s="157" t="s">
        <v>88</v>
      </c>
      <c r="AW219" s="157" t="s">
        <v>34</v>
      </c>
      <c r="AX219" s="157" t="s">
        <v>86</v>
      </c>
      <c r="AY219" s="159" t="s">
        <v>165</v>
      </c>
    </row>
    <row r="220" spans="2:65" s="16" customFormat="1" ht="37.9" customHeight="1">
      <c r="B220" s="17"/>
      <c r="C220" s="205" t="s">
        <v>7</v>
      </c>
      <c r="D220" s="132" t="s">
        <v>167</v>
      </c>
      <c r="E220" s="133" t="s">
        <v>456</v>
      </c>
      <c r="F220" s="134" t="s">
        <v>457</v>
      </c>
      <c r="G220" s="135" t="s">
        <v>170</v>
      </c>
      <c r="H220" s="136">
        <v>1527.7660000000001</v>
      </c>
      <c r="I220" s="137"/>
      <c r="J220" s="138">
        <f>ROUND(I220*H220,2)</f>
        <v>0</v>
      </c>
      <c r="K220" s="134" t="s">
        <v>171</v>
      </c>
      <c r="L220" s="17"/>
      <c r="M220" s="139" t="s">
        <v>1</v>
      </c>
      <c r="N220" s="140" t="s">
        <v>43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172</v>
      </c>
      <c r="AT220" s="143" t="s">
        <v>167</v>
      </c>
      <c r="AU220" s="143" t="s">
        <v>88</v>
      </c>
      <c r="AY220" s="2" t="s">
        <v>165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2" t="s">
        <v>86</v>
      </c>
      <c r="BK220" s="144">
        <f>ROUND(I220*H220,2)</f>
        <v>0</v>
      </c>
      <c r="BL220" s="2" t="s">
        <v>172</v>
      </c>
      <c r="BM220" s="143" t="s">
        <v>458</v>
      </c>
    </row>
    <row r="221" spans="2:65" s="16" customFormat="1">
      <c r="B221" s="17"/>
      <c r="C221" s="206"/>
      <c r="D221" s="145" t="s">
        <v>174</v>
      </c>
      <c r="F221" s="146" t="s">
        <v>459</v>
      </c>
      <c r="I221" s="147"/>
      <c r="L221" s="17"/>
      <c r="M221" s="148"/>
      <c r="T221" s="41"/>
      <c r="AT221" s="2" t="s">
        <v>174</v>
      </c>
      <c r="AU221" s="2" t="s">
        <v>88</v>
      </c>
    </row>
    <row r="222" spans="2:65" s="16" customFormat="1" ht="68.25">
      <c r="B222" s="17"/>
      <c r="C222" s="206"/>
      <c r="D222" s="151" t="s">
        <v>358</v>
      </c>
      <c r="F222" s="173" t="s">
        <v>460</v>
      </c>
      <c r="I222" s="147"/>
      <c r="L222" s="17"/>
      <c r="M222" s="148"/>
      <c r="T222" s="41"/>
      <c r="AT222" s="2" t="s">
        <v>358</v>
      </c>
      <c r="AU222" s="2" t="s">
        <v>88</v>
      </c>
    </row>
    <row r="223" spans="2:65" s="157" customFormat="1" ht="11.25">
      <c r="B223" s="158"/>
      <c r="C223" s="208"/>
      <c r="D223" s="151" t="s">
        <v>176</v>
      </c>
      <c r="E223" s="159" t="s">
        <v>1</v>
      </c>
      <c r="F223" s="160" t="s">
        <v>461</v>
      </c>
      <c r="H223" s="161">
        <v>1334.711</v>
      </c>
      <c r="I223" s="162"/>
      <c r="L223" s="158"/>
      <c r="M223" s="163"/>
      <c r="T223" s="164"/>
      <c r="AT223" s="159" t="s">
        <v>176</v>
      </c>
      <c r="AU223" s="159" t="s">
        <v>88</v>
      </c>
      <c r="AV223" s="157" t="s">
        <v>88</v>
      </c>
      <c r="AW223" s="157" t="s">
        <v>34</v>
      </c>
      <c r="AX223" s="157" t="s">
        <v>78</v>
      </c>
      <c r="AY223" s="159" t="s">
        <v>165</v>
      </c>
    </row>
    <row r="224" spans="2:65" s="157" customFormat="1" ht="11.25">
      <c r="B224" s="158"/>
      <c r="C224" s="208"/>
      <c r="D224" s="151" t="s">
        <v>176</v>
      </c>
      <c r="E224" s="159" t="s">
        <v>1</v>
      </c>
      <c r="F224" s="160" t="s">
        <v>462</v>
      </c>
      <c r="H224" s="161">
        <v>193.05500000000001</v>
      </c>
      <c r="I224" s="162"/>
      <c r="L224" s="158"/>
      <c r="M224" s="163"/>
      <c r="T224" s="164"/>
      <c r="AT224" s="159" t="s">
        <v>176</v>
      </c>
      <c r="AU224" s="159" t="s">
        <v>88</v>
      </c>
      <c r="AV224" s="157" t="s">
        <v>88</v>
      </c>
      <c r="AW224" s="157" t="s">
        <v>34</v>
      </c>
      <c r="AX224" s="157" t="s">
        <v>78</v>
      </c>
      <c r="AY224" s="159" t="s">
        <v>165</v>
      </c>
    </row>
    <row r="225" spans="2:65" s="165" customFormat="1" ht="11.25">
      <c r="B225" s="166"/>
      <c r="C225" s="209"/>
      <c r="D225" s="151" t="s">
        <v>176</v>
      </c>
      <c r="E225" s="167" t="s">
        <v>1</v>
      </c>
      <c r="F225" s="168" t="s">
        <v>191</v>
      </c>
      <c r="H225" s="169">
        <v>1527.7660000000001</v>
      </c>
      <c r="I225" s="170"/>
      <c r="L225" s="166"/>
      <c r="M225" s="171"/>
      <c r="T225" s="172"/>
      <c r="AT225" s="167" t="s">
        <v>176</v>
      </c>
      <c r="AU225" s="167" t="s">
        <v>88</v>
      </c>
      <c r="AV225" s="165" t="s">
        <v>172</v>
      </c>
      <c r="AW225" s="165" t="s">
        <v>34</v>
      </c>
      <c r="AX225" s="165" t="s">
        <v>86</v>
      </c>
      <c r="AY225" s="167" t="s">
        <v>165</v>
      </c>
    </row>
    <row r="226" spans="2:65" s="16" customFormat="1" ht="37.9" customHeight="1">
      <c r="B226" s="17"/>
      <c r="C226" s="205" t="s">
        <v>463</v>
      </c>
      <c r="D226" s="132" t="s">
        <v>167</v>
      </c>
      <c r="E226" s="133" t="s">
        <v>464</v>
      </c>
      <c r="F226" s="134" t="s">
        <v>465</v>
      </c>
      <c r="G226" s="135" t="s">
        <v>170</v>
      </c>
      <c r="H226" s="136">
        <v>1141.6559999999999</v>
      </c>
      <c r="I226" s="137"/>
      <c r="J226" s="138">
        <f>ROUND(I226*H226,2)</f>
        <v>0</v>
      </c>
      <c r="K226" s="134" t="s">
        <v>171</v>
      </c>
      <c r="L226" s="17"/>
      <c r="M226" s="139" t="s">
        <v>1</v>
      </c>
      <c r="N226" s="140" t="s">
        <v>43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172</v>
      </c>
      <c r="AT226" s="143" t="s">
        <v>167</v>
      </c>
      <c r="AU226" s="143" t="s">
        <v>88</v>
      </c>
      <c r="AY226" s="2" t="s">
        <v>165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2" t="s">
        <v>86</v>
      </c>
      <c r="BK226" s="144">
        <f>ROUND(I226*H226,2)</f>
        <v>0</v>
      </c>
      <c r="BL226" s="2" t="s">
        <v>172</v>
      </c>
      <c r="BM226" s="143" t="s">
        <v>466</v>
      </c>
    </row>
    <row r="227" spans="2:65" s="16" customFormat="1">
      <c r="B227" s="17"/>
      <c r="C227" s="206"/>
      <c r="D227" s="145" t="s">
        <v>174</v>
      </c>
      <c r="F227" s="146" t="s">
        <v>467</v>
      </c>
      <c r="I227" s="147"/>
      <c r="L227" s="17"/>
      <c r="M227" s="148"/>
      <c r="T227" s="41"/>
      <c r="AT227" s="2" t="s">
        <v>174</v>
      </c>
      <c r="AU227" s="2" t="s">
        <v>88</v>
      </c>
    </row>
    <row r="228" spans="2:65" s="16" customFormat="1" ht="68.25">
      <c r="B228" s="17"/>
      <c r="C228" s="206"/>
      <c r="D228" s="151" t="s">
        <v>358</v>
      </c>
      <c r="F228" s="173" t="s">
        <v>460</v>
      </c>
      <c r="I228" s="147"/>
      <c r="L228" s="17"/>
      <c r="M228" s="148"/>
      <c r="T228" s="41"/>
      <c r="AT228" s="2" t="s">
        <v>358</v>
      </c>
      <c r="AU228" s="2" t="s">
        <v>88</v>
      </c>
    </row>
    <row r="229" spans="2:65" s="149" customFormat="1" ht="11.25">
      <c r="B229" s="150"/>
      <c r="C229" s="207"/>
      <c r="D229" s="151" t="s">
        <v>176</v>
      </c>
      <c r="E229" s="152" t="s">
        <v>1</v>
      </c>
      <c r="F229" s="153" t="s">
        <v>468</v>
      </c>
      <c r="H229" s="152" t="s">
        <v>1</v>
      </c>
      <c r="I229" s="154"/>
      <c r="L229" s="150"/>
      <c r="M229" s="155"/>
      <c r="T229" s="156"/>
      <c r="AT229" s="152" t="s">
        <v>176</v>
      </c>
      <c r="AU229" s="152" t="s">
        <v>88</v>
      </c>
      <c r="AV229" s="149" t="s">
        <v>86</v>
      </c>
      <c r="AW229" s="149" t="s">
        <v>34</v>
      </c>
      <c r="AX229" s="149" t="s">
        <v>78</v>
      </c>
      <c r="AY229" s="152" t="s">
        <v>165</v>
      </c>
    </row>
    <row r="230" spans="2:65" s="157" customFormat="1" ht="11.25">
      <c r="B230" s="158"/>
      <c r="C230" s="208"/>
      <c r="D230" s="151" t="s">
        <v>176</v>
      </c>
      <c r="E230" s="159" t="s">
        <v>314</v>
      </c>
      <c r="F230" s="160" t="s">
        <v>469</v>
      </c>
      <c r="H230" s="161">
        <v>1141.6559999999999</v>
      </c>
      <c r="I230" s="162"/>
      <c r="L230" s="158"/>
      <c r="M230" s="163"/>
      <c r="T230" s="164"/>
      <c r="AT230" s="159" t="s">
        <v>176</v>
      </c>
      <c r="AU230" s="159" t="s">
        <v>88</v>
      </c>
      <c r="AV230" s="157" t="s">
        <v>88</v>
      </c>
      <c r="AW230" s="157" t="s">
        <v>34</v>
      </c>
      <c r="AX230" s="157" t="s">
        <v>86</v>
      </c>
      <c r="AY230" s="159" t="s">
        <v>165</v>
      </c>
    </row>
    <row r="231" spans="2:65" s="16" customFormat="1" ht="24.2" customHeight="1">
      <c r="B231" s="17"/>
      <c r="C231" s="205" t="s">
        <v>470</v>
      </c>
      <c r="D231" s="132" t="s">
        <v>167</v>
      </c>
      <c r="E231" s="133" t="s">
        <v>471</v>
      </c>
      <c r="F231" s="134" t="s">
        <v>472</v>
      </c>
      <c r="G231" s="135" t="s">
        <v>170</v>
      </c>
      <c r="H231" s="136">
        <v>400.41300000000001</v>
      </c>
      <c r="I231" s="137"/>
      <c r="J231" s="138">
        <f>ROUND(I231*H231,2)</f>
        <v>0</v>
      </c>
      <c r="K231" s="134" t="s">
        <v>171</v>
      </c>
      <c r="L231" s="17"/>
      <c r="M231" s="139" t="s">
        <v>1</v>
      </c>
      <c r="N231" s="140" t="s">
        <v>43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172</v>
      </c>
      <c r="AT231" s="143" t="s">
        <v>167</v>
      </c>
      <c r="AU231" s="143" t="s">
        <v>88</v>
      </c>
      <c r="AY231" s="2" t="s">
        <v>165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2" t="s">
        <v>86</v>
      </c>
      <c r="BK231" s="144">
        <f>ROUND(I231*H231,2)</f>
        <v>0</v>
      </c>
      <c r="BL231" s="2" t="s">
        <v>172</v>
      </c>
      <c r="BM231" s="143" t="s">
        <v>473</v>
      </c>
    </row>
    <row r="232" spans="2:65" s="16" customFormat="1">
      <c r="B232" s="17"/>
      <c r="C232" s="206"/>
      <c r="D232" s="145" t="s">
        <v>174</v>
      </c>
      <c r="F232" s="146" t="s">
        <v>474</v>
      </c>
      <c r="I232" s="147"/>
      <c r="L232" s="17"/>
      <c r="M232" s="148"/>
      <c r="T232" s="41"/>
      <c r="AT232" s="2" t="s">
        <v>174</v>
      </c>
      <c r="AU232" s="2" t="s">
        <v>88</v>
      </c>
    </row>
    <row r="233" spans="2:65" s="157" customFormat="1" ht="11.25">
      <c r="B233" s="158"/>
      <c r="C233" s="208"/>
      <c r="D233" s="151" t="s">
        <v>176</v>
      </c>
      <c r="E233" s="159" t="s">
        <v>1</v>
      </c>
      <c r="F233" s="160" t="s">
        <v>475</v>
      </c>
      <c r="H233" s="161">
        <v>400.41300000000001</v>
      </c>
      <c r="I233" s="162"/>
      <c r="L233" s="158"/>
      <c r="M233" s="163"/>
      <c r="T233" s="164"/>
      <c r="AT233" s="159" t="s">
        <v>176</v>
      </c>
      <c r="AU233" s="159" t="s">
        <v>88</v>
      </c>
      <c r="AV233" s="157" t="s">
        <v>88</v>
      </c>
      <c r="AW233" s="157" t="s">
        <v>34</v>
      </c>
      <c r="AX233" s="157" t="s">
        <v>86</v>
      </c>
      <c r="AY233" s="159" t="s">
        <v>165</v>
      </c>
    </row>
    <row r="234" spans="2:65" s="16" customFormat="1" ht="24.2" customHeight="1">
      <c r="B234" s="17"/>
      <c r="C234" s="205" t="s">
        <v>476</v>
      </c>
      <c r="D234" s="132" t="s">
        <v>167</v>
      </c>
      <c r="E234" s="133" t="s">
        <v>477</v>
      </c>
      <c r="F234" s="134" t="s">
        <v>478</v>
      </c>
      <c r="G234" s="135" t="s">
        <v>170</v>
      </c>
      <c r="H234" s="136">
        <v>934.298</v>
      </c>
      <c r="I234" s="137"/>
      <c r="J234" s="138">
        <f>ROUND(I234*H234,2)</f>
        <v>0</v>
      </c>
      <c r="K234" s="134" t="s">
        <v>171</v>
      </c>
      <c r="L234" s="17"/>
      <c r="M234" s="139" t="s">
        <v>1</v>
      </c>
      <c r="N234" s="140" t="s">
        <v>43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172</v>
      </c>
      <c r="AT234" s="143" t="s">
        <v>167</v>
      </c>
      <c r="AU234" s="143" t="s">
        <v>88</v>
      </c>
      <c r="AY234" s="2" t="s">
        <v>165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2" t="s">
        <v>86</v>
      </c>
      <c r="BK234" s="144">
        <f>ROUND(I234*H234,2)</f>
        <v>0</v>
      </c>
      <c r="BL234" s="2" t="s">
        <v>172</v>
      </c>
      <c r="BM234" s="143" t="s">
        <v>479</v>
      </c>
    </row>
    <row r="235" spans="2:65" s="16" customFormat="1">
      <c r="B235" s="17"/>
      <c r="C235" s="206"/>
      <c r="D235" s="145" t="s">
        <v>174</v>
      </c>
      <c r="F235" s="146" t="s">
        <v>480</v>
      </c>
      <c r="I235" s="147"/>
      <c r="L235" s="17"/>
      <c r="M235" s="148"/>
      <c r="T235" s="41"/>
      <c r="AT235" s="2" t="s">
        <v>174</v>
      </c>
      <c r="AU235" s="2" t="s">
        <v>88</v>
      </c>
    </row>
    <row r="236" spans="2:65" s="157" customFormat="1" ht="11.25">
      <c r="B236" s="158"/>
      <c r="C236" s="208"/>
      <c r="D236" s="151" t="s">
        <v>176</v>
      </c>
      <c r="E236" s="159" t="s">
        <v>1</v>
      </c>
      <c r="F236" s="160" t="s">
        <v>481</v>
      </c>
      <c r="H236" s="161">
        <v>934.298</v>
      </c>
      <c r="I236" s="162"/>
      <c r="L236" s="158"/>
      <c r="M236" s="163"/>
      <c r="T236" s="164"/>
      <c r="AT236" s="159" t="s">
        <v>176</v>
      </c>
      <c r="AU236" s="159" t="s">
        <v>88</v>
      </c>
      <c r="AV236" s="157" t="s">
        <v>88</v>
      </c>
      <c r="AW236" s="157" t="s">
        <v>34</v>
      </c>
      <c r="AX236" s="157" t="s">
        <v>86</v>
      </c>
      <c r="AY236" s="159" t="s">
        <v>165</v>
      </c>
    </row>
    <row r="237" spans="2:65" s="16" customFormat="1" ht="16.5" customHeight="1">
      <c r="B237" s="17"/>
      <c r="C237" s="205" t="s">
        <v>482</v>
      </c>
      <c r="D237" s="132" t="s">
        <v>167</v>
      </c>
      <c r="E237" s="133" t="s">
        <v>483</v>
      </c>
      <c r="F237" s="134" t="s">
        <v>484</v>
      </c>
      <c r="G237" s="135" t="s">
        <v>170</v>
      </c>
      <c r="H237" s="136">
        <v>1141.6559999999999</v>
      </c>
      <c r="I237" s="137"/>
      <c r="J237" s="138">
        <f>ROUND(I237*H237,2)</f>
        <v>0</v>
      </c>
      <c r="K237" s="134" t="s">
        <v>171</v>
      </c>
      <c r="L237" s="17"/>
      <c r="M237" s="139" t="s">
        <v>1</v>
      </c>
      <c r="N237" s="140" t="s">
        <v>43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172</v>
      </c>
      <c r="AT237" s="143" t="s">
        <v>167</v>
      </c>
      <c r="AU237" s="143" t="s">
        <v>88</v>
      </c>
      <c r="AY237" s="2" t="s">
        <v>165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2" t="s">
        <v>86</v>
      </c>
      <c r="BK237" s="144">
        <f>ROUND(I237*H237,2)</f>
        <v>0</v>
      </c>
      <c r="BL237" s="2" t="s">
        <v>172</v>
      </c>
      <c r="BM237" s="143" t="s">
        <v>485</v>
      </c>
    </row>
    <row r="238" spans="2:65" s="16" customFormat="1">
      <c r="B238" s="17"/>
      <c r="C238" s="206"/>
      <c r="D238" s="145" t="s">
        <v>174</v>
      </c>
      <c r="F238" s="146" t="s">
        <v>486</v>
      </c>
      <c r="I238" s="147"/>
      <c r="L238" s="17"/>
      <c r="M238" s="148"/>
      <c r="T238" s="41"/>
      <c r="AT238" s="2" t="s">
        <v>174</v>
      </c>
      <c r="AU238" s="2" t="s">
        <v>88</v>
      </c>
    </row>
    <row r="239" spans="2:65" s="16" customFormat="1" ht="117">
      <c r="B239" s="17"/>
      <c r="C239" s="206"/>
      <c r="D239" s="151" t="s">
        <v>358</v>
      </c>
      <c r="F239" s="173" t="s">
        <v>487</v>
      </c>
      <c r="I239" s="147"/>
      <c r="L239" s="17"/>
      <c r="M239" s="148"/>
      <c r="T239" s="41"/>
      <c r="AT239" s="2" t="s">
        <v>358</v>
      </c>
      <c r="AU239" s="2" t="s">
        <v>88</v>
      </c>
    </row>
    <row r="240" spans="2:65" s="149" customFormat="1" ht="11.25">
      <c r="B240" s="150"/>
      <c r="C240" s="207"/>
      <c r="D240" s="151" t="s">
        <v>176</v>
      </c>
      <c r="E240" s="152" t="s">
        <v>1</v>
      </c>
      <c r="F240" s="153" t="s">
        <v>488</v>
      </c>
      <c r="H240" s="152" t="s">
        <v>1</v>
      </c>
      <c r="I240" s="154"/>
      <c r="L240" s="150"/>
      <c r="M240" s="155"/>
      <c r="T240" s="156"/>
      <c r="AT240" s="152" t="s">
        <v>176</v>
      </c>
      <c r="AU240" s="152" t="s">
        <v>88</v>
      </c>
      <c r="AV240" s="149" t="s">
        <v>86</v>
      </c>
      <c r="AW240" s="149" t="s">
        <v>34</v>
      </c>
      <c r="AX240" s="149" t="s">
        <v>78</v>
      </c>
      <c r="AY240" s="152" t="s">
        <v>165</v>
      </c>
    </row>
    <row r="241" spans="2:65" s="157" customFormat="1" ht="11.25">
      <c r="B241" s="158"/>
      <c r="C241" s="208"/>
      <c r="D241" s="151" t="s">
        <v>176</v>
      </c>
      <c r="E241" s="159" t="s">
        <v>1</v>
      </c>
      <c r="F241" s="160" t="s">
        <v>314</v>
      </c>
      <c r="H241" s="161">
        <v>1141.6559999999999</v>
      </c>
      <c r="I241" s="162"/>
      <c r="L241" s="158"/>
      <c r="M241" s="163"/>
      <c r="T241" s="164"/>
      <c r="AT241" s="159" t="s">
        <v>176</v>
      </c>
      <c r="AU241" s="159" t="s">
        <v>88</v>
      </c>
      <c r="AV241" s="157" t="s">
        <v>88</v>
      </c>
      <c r="AW241" s="157" t="s">
        <v>34</v>
      </c>
      <c r="AX241" s="157" t="s">
        <v>86</v>
      </c>
      <c r="AY241" s="159" t="s">
        <v>165</v>
      </c>
    </row>
    <row r="242" spans="2:65" s="16" customFormat="1" ht="33" customHeight="1">
      <c r="B242" s="17"/>
      <c r="C242" s="205" t="s">
        <v>489</v>
      </c>
      <c r="D242" s="132" t="s">
        <v>167</v>
      </c>
      <c r="E242" s="133" t="s">
        <v>490</v>
      </c>
      <c r="F242" s="134" t="s">
        <v>491</v>
      </c>
      <c r="G242" s="135" t="s">
        <v>278</v>
      </c>
      <c r="H242" s="136">
        <v>2283.3119999999999</v>
      </c>
      <c r="I242" s="137"/>
      <c r="J242" s="138">
        <f>ROUND(I242*H242,2)</f>
        <v>0</v>
      </c>
      <c r="K242" s="134" t="s">
        <v>171</v>
      </c>
      <c r="L242" s="17"/>
      <c r="M242" s="139" t="s">
        <v>1</v>
      </c>
      <c r="N242" s="140" t="s">
        <v>43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172</v>
      </c>
      <c r="AT242" s="143" t="s">
        <v>167</v>
      </c>
      <c r="AU242" s="143" t="s">
        <v>88</v>
      </c>
      <c r="AY242" s="2" t="s">
        <v>165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2" t="s">
        <v>86</v>
      </c>
      <c r="BK242" s="144">
        <f>ROUND(I242*H242,2)</f>
        <v>0</v>
      </c>
      <c r="BL242" s="2" t="s">
        <v>172</v>
      </c>
      <c r="BM242" s="143" t="s">
        <v>492</v>
      </c>
    </row>
    <row r="243" spans="2:65" s="16" customFormat="1">
      <c r="B243" s="17"/>
      <c r="C243" s="206"/>
      <c r="D243" s="145" t="s">
        <v>174</v>
      </c>
      <c r="F243" s="146" t="s">
        <v>493</v>
      </c>
      <c r="I243" s="147"/>
      <c r="L243" s="17"/>
      <c r="M243" s="148"/>
      <c r="T243" s="41"/>
      <c r="AT243" s="2" t="s">
        <v>174</v>
      </c>
      <c r="AU243" s="2" t="s">
        <v>88</v>
      </c>
    </row>
    <row r="244" spans="2:65" s="149" customFormat="1" ht="11.25">
      <c r="B244" s="150"/>
      <c r="C244" s="207"/>
      <c r="D244" s="151" t="s">
        <v>176</v>
      </c>
      <c r="E244" s="152" t="s">
        <v>1</v>
      </c>
      <c r="F244" s="153" t="s">
        <v>494</v>
      </c>
      <c r="H244" s="152" t="s">
        <v>1</v>
      </c>
      <c r="I244" s="154"/>
      <c r="L244" s="150"/>
      <c r="M244" s="155"/>
      <c r="T244" s="156"/>
      <c r="AT244" s="152" t="s">
        <v>176</v>
      </c>
      <c r="AU244" s="152" t="s">
        <v>88</v>
      </c>
      <c r="AV244" s="149" t="s">
        <v>86</v>
      </c>
      <c r="AW244" s="149" t="s">
        <v>34</v>
      </c>
      <c r="AX244" s="149" t="s">
        <v>78</v>
      </c>
      <c r="AY244" s="152" t="s">
        <v>165</v>
      </c>
    </row>
    <row r="245" spans="2:65" s="157" customFormat="1" ht="11.25">
      <c r="B245" s="158"/>
      <c r="C245" s="208"/>
      <c r="D245" s="151" t="s">
        <v>176</v>
      </c>
      <c r="E245" s="159" t="s">
        <v>1</v>
      </c>
      <c r="F245" s="160" t="s">
        <v>495</v>
      </c>
      <c r="H245" s="161">
        <v>2283.3119999999999</v>
      </c>
      <c r="I245" s="162"/>
      <c r="L245" s="158"/>
      <c r="M245" s="163"/>
      <c r="T245" s="164"/>
      <c r="AT245" s="159" t="s">
        <v>176</v>
      </c>
      <c r="AU245" s="159" t="s">
        <v>88</v>
      </c>
      <c r="AV245" s="157" t="s">
        <v>88</v>
      </c>
      <c r="AW245" s="157" t="s">
        <v>34</v>
      </c>
      <c r="AX245" s="157" t="s">
        <v>86</v>
      </c>
      <c r="AY245" s="159" t="s">
        <v>165</v>
      </c>
    </row>
    <row r="246" spans="2:65" s="16" customFormat="1" ht="24.2" customHeight="1">
      <c r="B246" s="17"/>
      <c r="C246" s="205" t="s">
        <v>496</v>
      </c>
      <c r="D246" s="132" t="s">
        <v>167</v>
      </c>
      <c r="E246" s="133" t="s">
        <v>497</v>
      </c>
      <c r="F246" s="134" t="s">
        <v>498</v>
      </c>
      <c r="G246" s="135" t="s">
        <v>170</v>
      </c>
      <c r="H246" s="136">
        <v>193.05500000000001</v>
      </c>
      <c r="I246" s="137"/>
      <c r="J246" s="138">
        <f>ROUND(I246*H246,2)</f>
        <v>0</v>
      </c>
      <c r="K246" s="134" t="s">
        <v>171</v>
      </c>
      <c r="L246" s="17"/>
      <c r="M246" s="139" t="s">
        <v>1</v>
      </c>
      <c r="N246" s="140" t="s">
        <v>43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172</v>
      </c>
      <c r="AT246" s="143" t="s">
        <v>167</v>
      </c>
      <c r="AU246" s="143" t="s">
        <v>88</v>
      </c>
      <c r="AY246" s="2" t="s">
        <v>165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2" t="s">
        <v>86</v>
      </c>
      <c r="BK246" s="144">
        <f>ROUND(I246*H246,2)</f>
        <v>0</v>
      </c>
      <c r="BL246" s="2" t="s">
        <v>172</v>
      </c>
      <c r="BM246" s="143" t="s">
        <v>499</v>
      </c>
    </row>
    <row r="247" spans="2:65" s="16" customFormat="1">
      <c r="B247" s="17"/>
      <c r="C247" s="206"/>
      <c r="D247" s="145" t="s">
        <v>174</v>
      </c>
      <c r="F247" s="146" t="s">
        <v>500</v>
      </c>
      <c r="I247" s="147"/>
      <c r="L247" s="17"/>
      <c r="M247" s="148"/>
      <c r="T247" s="41"/>
      <c r="AT247" s="2" t="s">
        <v>174</v>
      </c>
      <c r="AU247" s="2" t="s">
        <v>88</v>
      </c>
    </row>
    <row r="248" spans="2:65" s="16" customFormat="1" ht="204.75">
      <c r="B248" s="17"/>
      <c r="C248" s="206"/>
      <c r="D248" s="151" t="s">
        <v>358</v>
      </c>
      <c r="F248" s="173" t="s">
        <v>501</v>
      </c>
      <c r="I248" s="147"/>
      <c r="L248" s="17"/>
      <c r="M248" s="148"/>
      <c r="T248" s="41"/>
      <c r="AT248" s="2" t="s">
        <v>358</v>
      </c>
      <c r="AU248" s="2" t="s">
        <v>88</v>
      </c>
    </row>
    <row r="249" spans="2:65" s="149" customFormat="1" ht="22.5">
      <c r="B249" s="150"/>
      <c r="C249" s="207"/>
      <c r="D249" s="151" t="s">
        <v>176</v>
      </c>
      <c r="E249" s="152" t="s">
        <v>1</v>
      </c>
      <c r="F249" s="153" t="s">
        <v>502</v>
      </c>
      <c r="H249" s="152" t="s">
        <v>1</v>
      </c>
      <c r="I249" s="154"/>
      <c r="L249" s="150"/>
      <c r="M249" s="155"/>
      <c r="T249" s="156"/>
      <c r="AT249" s="152" t="s">
        <v>176</v>
      </c>
      <c r="AU249" s="152" t="s">
        <v>88</v>
      </c>
      <c r="AV249" s="149" t="s">
        <v>86</v>
      </c>
      <c r="AW249" s="149" t="s">
        <v>34</v>
      </c>
      <c r="AX249" s="149" t="s">
        <v>78</v>
      </c>
      <c r="AY249" s="152" t="s">
        <v>165</v>
      </c>
    </row>
    <row r="250" spans="2:65" s="157" customFormat="1" ht="11.25">
      <c r="B250" s="158"/>
      <c r="C250" s="208"/>
      <c r="D250" s="151" t="s">
        <v>176</v>
      </c>
      <c r="E250" s="159" t="s">
        <v>1</v>
      </c>
      <c r="F250" s="160" t="s">
        <v>503</v>
      </c>
      <c r="H250" s="161">
        <v>1334.711</v>
      </c>
      <c r="I250" s="162"/>
      <c r="L250" s="158"/>
      <c r="M250" s="163"/>
      <c r="T250" s="164"/>
      <c r="AT250" s="159" t="s">
        <v>176</v>
      </c>
      <c r="AU250" s="159" t="s">
        <v>88</v>
      </c>
      <c r="AV250" s="157" t="s">
        <v>88</v>
      </c>
      <c r="AW250" s="157" t="s">
        <v>34</v>
      </c>
      <c r="AX250" s="157" t="s">
        <v>78</v>
      </c>
      <c r="AY250" s="159" t="s">
        <v>165</v>
      </c>
    </row>
    <row r="251" spans="2:65" s="157" customFormat="1" ht="11.25">
      <c r="B251" s="158"/>
      <c r="C251" s="208"/>
      <c r="D251" s="151" t="s">
        <v>176</v>
      </c>
      <c r="E251" s="159" t="s">
        <v>1</v>
      </c>
      <c r="F251" s="160" t="s">
        <v>504</v>
      </c>
      <c r="H251" s="161">
        <v>-1081.08</v>
      </c>
      <c r="I251" s="162"/>
      <c r="L251" s="158"/>
      <c r="M251" s="163"/>
      <c r="T251" s="164"/>
      <c r="AT251" s="159" t="s">
        <v>176</v>
      </c>
      <c r="AU251" s="159" t="s">
        <v>88</v>
      </c>
      <c r="AV251" s="157" t="s">
        <v>88</v>
      </c>
      <c r="AW251" s="157" t="s">
        <v>34</v>
      </c>
      <c r="AX251" s="157" t="s">
        <v>78</v>
      </c>
      <c r="AY251" s="159" t="s">
        <v>165</v>
      </c>
    </row>
    <row r="252" spans="2:65" s="157" customFormat="1" ht="22.5">
      <c r="B252" s="158"/>
      <c r="C252" s="208"/>
      <c r="D252" s="151" t="s">
        <v>176</v>
      </c>
      <c r="E252" s="159" t="s">
        <v>1</v>
      </c>
      <c r="F252" s="160" t="s">
        <v>505</v>
      </c>
      <c r="H252" s="161">
        <v>-20.736000000000001</v>
      </c>
      <c r="I252" s="162"/>
      <c r="L252" s="158"/>
      <c r="M252" s="163"/>
      <c r="T252" s="164"/>
      <c r="AT252" s="159" t="s">
        <v>176</v>
      </c>
      <c r="AU252" s="159" t="s">
        <v>88</v>
      </c>
      <c r="AV252" s="157" t="s">
        <v>88</v>
      </c>
      <c r="AW252" s="157" t="s">
        <v>34</v>
      </c>
      <c r="AX252" s="157" t="s">
        <v>78</v>
      </c>
      <c r="AY252" s="159" t="s">
        <v>165</v>
      </c>
    </row>
    <row r="253" spans="2:65" s="157" customFormat="1" ht="11.25">
      <c r="B253" s="158"/>
      <c r="C253" s="208"/>
      <c r="D253" s="151" t="s">
        <v>176</v>
      </c>
      <c r="E253" s="159" t="s">
        <v>1</v>
      </c>
      <c r="F253" s="160" t="s">
        <v>506</v>
      </c>
      <c r="H253" s="161">
        <v>-23.49</v>
      </c>
      <c r="I253" s="162"/>
      <c r="L253" s="158"/>
      <c r="M253" s="163"/>
      <c r="T253" s="164"/>
      <c r="AT253" s="159" t="s">
        <v>176</v>
      </c>
      <c r="AU253" s="159" t="s">
        <v>88</v>
      </c>
      <c r="AV253" s="157" t="s">
        <v>88</v>
      </c>
      <c r="AW253" s="157" t="s">
        <v>34</v>
      </c>
      <c r="AX253" s="157" t="s">
        <v>78</v>
      </c>
      <c r="AY253" s="159" t="s">
        <v>165</v>
      </c>
    </row>
    <row r="254" spans="2:65" s="157" customFormat="1" ht="11.25">
      <c r="B254" s="158"/>
      <c r="C254" s="208"/>
      <c r="D254" s="151" t="s">
        <v>176</v>
      </c>
      <c r="E254" s="159" t="s">
        <v>1</v>
      </c>
      <c r="F254" s="160" t="s">
        <v>507</v>
      </c>
      <c r="H254" s="161">
        <v>-16.350000000000001</v>
      </c>
      <c r="I254" s="162"/>
      <c r="L254" s="158"/>
      <c r="M254" s="163"/>
      <c r="T254" s="164"/>
      <c r="AT254" s="159" t="s">
        <v>176</v>
      </c>
      <c r="AU254" s="159" t="s">
        <v>88</v>
      </c>
      <c r="AV254" s="157" t="s">
        <v>88</v>
      </c>
      <c r="AW254" s="157" t="s">
        <v>34</v>
      </c>
      <c r="AX254" s="157" t="s">
        <v>78</v>
      </c>
      <c r="AY254" s="159" t="s">
        <v>165</v>
      </c>
    </row>
    <row r="255" spans="2:65" s="165" customFormat="1" ht="11.25">
      <c r="B255" s="166"/>
      <c r="C255" s="209"/>
      <c r="D255" s="151" t="s">
        <v>176</v>
      </c>
      <c r="E255" s="167" t="s">
        <v>312</v>
      </c>
      <c r="F255" s="168" t="s">
        <v>191</v>
      </c>
      <c r="H255" s="169">
        <v>193.05500000000001</v>
      </c>
      <c r="I255" s="170"/>
      <c r="L255" s="166"/>
      <c r="M255" s="171"/>
      <c r="T255" s="172"/>
      <c r="AT255" s="167" t="s">
        <v>176</v>
      </c>
      <c r="AU255" s="167" t="s">
        <v>88</v>
      </c>
      <c r="AV255" s="165" t="s">
        <v>172</v>
      </c>
      <c r="AW255" s="165" t="s">
        <v>34</v>
      </c>
      <c r="AX255" s="165" t="s">
        <v>86</v>
      </c>
      <c r="AY255" s="167" t="s">
        <v>165</v>
      </c>
    </row>
    <row r="256" spans="2:65" s="16" customFormat="1" ht="16.5" customHeight="1">
      <c r="B256" s="17"/>
      <c r="C256" s="205" t="s">
        <v>508</v>
      </c>
      <c r="D256" s="132" t="s">
        <v>167</v>
      </c>
      <c r="E256" s="133" t="s">
        <v>509</v>
      </c>
      <c r="F256" s="134" t="s">
        <v>510</v>
      </c>
      <c r="G256" s="135" t="s">
        <v>248</v>
      </c>
      <c r="H256" s="136">
        <v>56</v>
      </c>
      <c r="I256" s="137"/>
      <c r="J256" s="138">
        <f>ROUND(I256*H256,2)</f>
        <v>0</v>
      </c>
      <c r="K256" s="134" t="s">
        <v>171</v>
      </c>
      <c r="L256" s="17"/>
      <c r="M256" s="139" t="s">
        <v>1</v>
      </c>
      <c r="N256" s="140" t="s">
        <v>43</v>
      </c>
      <c r="P256" s="141">
        <f>O256*H256</f>
        <v>0</v>
      </c>
      <c r="Q256" s="141">
        <v>0</v>
      </c>
      <c r="R256" s="141">
        <f>Q256*H256</f>
        <v>0</v>
      </c>
      <c r="S256" s="141">
        <v>0</v>
      </c>
      <c r="T256" s="142">
        <f>S256*H256</f>
        <v>0</v>
      </c>
      <c r="AR256" s="143" t="s">
        <v>172</v>
      </c>
      <c r="AT256" s="143" t="s">
        <v>167</v>
      </c>
      <c r="AU256" s="143" t="s">
        <v>88</v>
      </c>
      <c r="AY256" s="2" t="s">
        <v>165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2" t="s">
        <v>86</v>
      </c>
      <c r="BK256" s="144">
        <f>ROUND(I256*H256,2)</f>
        <v>0</v>
      </c>
      <c r="BL256" s="2" t="s">
        <v>172</v>
      </c>
      <c r="BM256" s="143" t="s">
        <v>511</v>
      </c>
    </row>
    <row r="257" spans="2:65" s="16" customFormat="1">
      <c r="B257" s="17"/>
      <c r="C257" s="206"/>
      <c r="D257" s="145" t="s">
        <v>174</v>
      </c>
      <c r="F257" s="146" t="s">
        <v>512</v>
      </c>
      <c r="I257" s="147"/>
      <c r="L257" s="17"/>
      <c r="M257" s="148"/>
      <c r="T257" s="41"/>
      <c r="AT257" s="2" t="s">
        <v>174</v>
      </c>
      <c r="AU257" s="2" t="s">
        <v>88</v>
      </c>
    </row>
    <row r="258" spans="2:65" s="149" customFormat="1" ht="11.25">
      <c r="B258" s="150"/>
      <c r="C258" s="207"/>
      <c r="D258" s="151" t="s">
        <v>176</v>
      </c>
      <c r="E258" s="152" t="s">
        <v>1</v>
      </c>
      <c r="F258" s="153" t="s">
        <v>381</v>
      </c>
      <c r="H258" s="152" t="s">
        <v>1</v>
      </c>
      <c r="I258" s="154"/>
      <c r="L258" s="150"/>
      <c r="M258" s="155"/>
      <c r="T258" s="156"/>
      <c r="AT258" s="152" t="s">
        <v>176</v>
      </c>
      <c r="AU258" s="152" t="s">
        <v>88</v>
      </c>
      <c r="AV258" s="149" t="s">
        <v>86</v>
      </c>
      <c r="AW258" s="149" t="s">
        <v>34</v>
      </c>
      <c r="AX258" s="149" t="s">
        <v>78</v>
      </c>
      <c r="AY258" s="152" t="s">
        <v>165</v>
      </c>
    </row>
    <row r="259" spans="2:65" s="157" customFormat="1" ht="11.25">
      <c r="B259" s="158"/>
      <c r="C259" s="208"/>
      <c r="D259" s="151" t="s">
        <v>176</v>
      </c>
      <c r="E259" s="159" t="s">
        <v>1</v>
      </c>
      <c r="F259" s="160" t="s">
        <v>382</v>
      </c>
      <c r="H259" s="161">
        <v>56</v>
      </c>
      <c r="I259" s="162"/>
      <c r="L259" s="158"/>
      <c r="M259" s="163"/>
      <c r="T259" s="164"/>
      <c r="AT259" s="159" t="s">
        <v>176</v>
      </c>
      <c r="AU259" s="159" t="s">
        <v>88</v>
      </c>
      <c r="AV259" s="157" t="s">
        <v>88</v>
      </c>
      <c r="AW259" s="157" t="s">
        <v>34</v>
      </c>
      <c r="AX259" s="157" t="s">
        <v>86</v>
      </c>
      <c r="AY259" s="159" t="s">
        <v>165</v>
      </c>
    </row>
    <row r="260" spans="2:65" s="119" customFormat="1" ht="22.9" customHeight="1">
      <c r="B260" s="120"/>
      <c r="C260" s="210"/>
      <c r="D260" s="121" t="s">
        <v>77</v>
      </c>
      <c r="E260" s="130" t="s">
        <v>88</v>
      </c>
      <c r="F260" s="130" t="s">
        <v>513</v>
      </c>
      <c r="I260" s="123"/>
      <c r="J260" s="131">
        <f>BK260</f>
        <v>0</v>
      </c>
      <c r="L260" s="120"/>
      <c r="M260" s="125"/>
      <c r="P260" s="126">
        <f>SUM(P261:P332)</f>
        <v>0</v>
      </c>
      <c r="R260" s="126">
        <f>SUM(R261:R332)</f>
        <v>109.37801434999999</v>
      </c>
      <c r="T260" s="127">
        <f>SUM(T261:T332)</f>
        <v>0</v>
      </c>
      <c r="AR260" s="121" t="s">
        <v>86</v>
      </c>
      <c r="AT260" s="128" t="s">
        <v>77</v>
      </c>
      <c r="AU260" s="128" t="s">
        <v>86</v>
      </c>
      <c r="AY260" s="121" t="s">
        <v>165</v>
      </c>
      <c r="BK260" s="129">
        <f>SUM(BK261:BK332)</f>
        <v>0</v>
      </c>
    </row>
    <row r="261" spans="2:65" s="16" customFormat="1" ht="16.5" customHeight="1">
      <c r="B261" s="17"/>
      <c r="C261" s="205" t="s">
        <v>514</v>
      </c>
      <c r="D261" s="132" t="s">
        <v>167</v>
      </c>
      <c r="E261" s="133" t="s">
        <v>515</v>
      </c>
      <c r="F261" s="134" t="s">
        <v>516</v>
      </c>
      <c r="G261" s="135" t="s">
        <v>170</v>
      </c>
      <c r="H261" s="136">
        <v>5.04</v>
      </c>
      <c r="I261" s="137"/>
      <c r="J261" s="138">
        <f>ROUND(I261*H261,2)</f>
        <v>0</v>
      </c>
      <c r="K261" s="134" t="s">
        <v>171</v>
      </c>
      <c r="L261" s="17"/>
      <c r="M261" s="139" t="s">
        <v>1</v>
      </c>
      <c r="N261" s="140" t="s">
        <v>43</v>
      </c>
      <c r="P261" s="141">
        <f>O261*H261</f>
        <v>0</v>
      </c>
      <c r="Q261" s="141">
        <v>1.63</v>
      </c>
      <c r="R261" s="141">
        <f>Q261*H261</f>
        <v>8.2151999999999994</v>
      </c>
      <c r="S261" s="141">
        <v>0</v>
      </c>
      <c r="T261" s="142">
        <f>S261*H261</f>
        <v>0</v>
      </c>
      <c r="AR261" s="143" t="s">
        <v>172</v>
      </c>
      <c r="AT261" s="143" t="s">
        <v>167</v>
      </c>
      <c r="AU261" s="143" t="s">
        <v>88</v>
      </c>
      <c r="AY261" s="2" t="s">
        <v>165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2" t="s">
        <v>86</v>
      </c>
      <c r="BK261" s="144">
        <f>ROUND(I261*H261,2)</f>
        <v>0</v>
      </c>
      <c r="BL261" s="2" t="s">
        <v>172</v>
      </c>
      <c r="BM261" s="143" t="s">
        <v>517</v>
      </c>
    </row>
    <row r="262" spans="2:65" s="16" customFormat="1">
      <c r="B262" s="17"/>
      <c r="C262" s="206"/>
      <c r="D262" s="145" t="s">
        <v>174</v>
      </c>
      <c r="F262" s="146" t="s">
        <v>518</v>
      </c>
      <c r="I262" s="147"/>
      <c r="L262" s="17"/>
      <c r="M262" s="148"/>
      <c r="T262" s="41"/>
      <c r="AT262" s="2" t="s">
        <v>174</v>
      </c>
      <c r="AU262" s="2" t="s">
        <v>88</v>
      </c>
    </row>
    <row r="263" spans="2:65" s="149" customFormat="1" ht="11.25">
      <c r="B263" s="150"/>
      <c r="C263" s="207"/>
      <c r="D263" s="151" t="s">
        <v>176</v>
      </c>
      <c r="E263" s="152" t="s">
        <v>1</v>
      </c>
      <c r="F263" s="153" t="s">
        <v>381</v>
      </c>
      <c r="H263" s="152" t="s">
        <v>1</v>
      </c>
      <c r="I263" s="154"/>
      <c r="L263" s="150"/>
      <c r="M263" s="155"/>
      <c r="T263" s="156"/>
      <c r="AT263" s="152" t="s">
        <v>176</v>
      </c>
      <c r="AU263" s="152" t="s">
        <v>88</v>
      </c>
      <c r="AV263" s="149" t="s">
        <v>86</v>
      </c>
      <c r="AW263" s="149" t="s">
        <v>34</v>
      </c>
      <c r="AX263" s="149" t="s">
        <v>78</v>
      </c>
      <c r="AY263" s="152" t="s">
        <v>165</v>
      </c>
    </row>
    <row r="264" spans="2:65" s="157" customFormat="1" ht="11.25">
      <c r="B264" s="158"/>
      <c r="C264" s="208"/>
      <c r="D264" s="151" t="s">
        <v>176</v>
      </c>
      <c r="E264" s="159" t="s">
        <v>1</v>
      </c>
      <c r="F264" s="160" t="s">
        <v>519</v>
      </c>
      <c r="H264" s="161">
        <v>5.04</v>
      </c>
      <c r="I264" s="162"/>
      <c r="L264" s="158"/>
      <c r="M264" s="163"/>
      <c r="T264" s="164"/>
      <c r="AT264" s="159" t="s">
        <v>176</v>
      </c>
      <c r="AU264" s="159" t="s">
        <v>88</v>
      </c>
      <c r="AV264" s="157" t="s">
        <v>88</v>
      </c>
      <c r="AW264" s="157" t="s">
        <v>34</v>
      </c>
      <c r="AX264" s="157" t="s">
        <v>86</v>
      </c>
      <c r="AY264" s="159" t="s">
        <v>165</v>
      </c>
    </row>
    <row r="265" spans="2:65" s="16" customFormat="1" ht="24.2" customHeight="1">
      <c r="B265" s="17"/>
      <c r="C265" s="205" t="s">
        <v>520</v>
      </c>
      <c r="D265" s="132" t="s">
        <v>167</v>
      </c>
      <c r="E265" s="133" t="s">
        <v>521</v>
      </c>
      <c r="F265" s="134" t="s">
        <v>522</v>
      </c>
      <c r="G265" s="135" t="s">
        <v>248</v>
      </c>
      <c r="H265" s="136">
        <v>56</v>
      </c>
      <c r="I265" s="137"/>
      <c r="J265" s="138">
        <f>ROUND(I265*H265,2)</f>
        <v>0</v>
      </c>
      <c r="K265" s="134" t="s">
        <v>171</v>
      </c>
      <c r="L265" s="17"/>
      <c r="M265" s="139" t="s">
        <v>1</v>
      </c>
      <c r="N265" s="140" t="s">
        <v>43</v>
      </c>
      <c r="P265" s="141">
        <f>O265*H265</f>
        <v>0</v>
      </c>
      <c r="Q265" s="141">
        <v>4.8999999999999998E-4</v>
      </c>
      <c r="R265" s="141">
        <f>Q265*H265</f>
        <v>2.7439999999999999E-2</v>
      </c>
      <c r="S265" s="141">
        <v>0</v>
      </c>
      <c r="T265" s="142">
        <f>S265*H265</f>
        <v>0</v>
      </c>
      <c r="AR265" s="143" t="s">
        <v>172</v>
      </c>
      <c r="AT265" s="143" t="s">
        <v>167</v>
      </c>
      <c r="AU265" s="143" t="s">
        <v>88</v>
      </c>
      <c r="AY265" s="2" t="s">
        <v>165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2" t="s">
        <v>86</v>
      </c>
      <c r="BK265" s="144">
        <f>ROUND(I265*H265,2)</f>
        <v>0</v>
      </c>
      <c r="BL265" s="2" t="s">
        <v>172</v>
      </c>
      <c r="BM265" s="143" t="s">
        <v>523</v>
      </c>
    </row>
    <row r="266" spans="2:65" s="16" customFormat="1">
      <c r="B266" s="17"/>
      <c r="C266" s="206"/>
      <c r="D266" s="145" t="s">
        <v>174</v>
      </c>
      <c r="F266" s="146" t="s">
        <v>524</v>
      </c>
      <c r="I266" s="147"/>
      <c r="L266" s="17"/>
      <c r="M266" s="148"/>
      <c r="T266" s="41"/>
      <c r="AT266" s="2" t="s">
        <v>174</v>
      </c>
      <c r="AU266" s="2" t="s">
        <v>88</v>
      </c>
    </row>
    <row r="267" spans="2:65" s="149" customFormat="1" ht="11.25">
      <c r="B267" s="150"/>
      <c r="C267" s="207"/>
      <c r="D267" s="151" t="s">
        <v>176</v>
      </c>
      <c r="E267" s="152" t="s">
        <v>1</v>
      </c>
      <c r="F267" s="153" t="s">
        <v>381</v>
      </c>
      <c r="H267" s="152" t="s">
        <v>1</v>
      </c>
      <c r="I267" s="154"/>
      <c r="L267" s="150"/>
      <c r="M267" s="155"/>
      <c r="T267" s="156"/>
      <c r="AT267" s="152" t="s">
        <v>176</v>
      </c>
      <c r="AU267" s="152" t="s">
        <v>88</v>
      </c>
      <c r="AV267" s="149" t="s">
        <v>86</v>
      </c>
      <c r="AW267" s="149" t="s">
        <v>34</v>
      </c>
      <c r="AX267" s="149" t="s">
        <v>78</v>
      </c>
      <c r="AY267" s="152" t="s">
        <v>165</v>
      </c>
    </row>
    <row r="268" spans="2:65" s="157" customFormat="1" ht="11.25">
      <c r="B268" s="158"/>
      <c r="C268" s="208"/>
      <c r="D268" s="151" t="s">
        <v>176</v>
      </c>
      <c r="E268" s="159" t="s">
        <v>1</v>
      </c>
      <c r="F268" s="160" t="s">
        <v>382</v>
      </c>
      <c r="H268" s="161">
        <v>56</v>
      </c>
      <c r="I268" s="162"/>
      <c r="L268" s="158"/>
      <c r="M268" s="163"/>
      <c r="T268" s="164"/>
      <c r="AT268" s="159" t="s">
        <v>176</v>
      </c>
      <c r="AU268" s="159" t="s">
        <v>88</v>
      </c>
      <c r="AV268" s="157" t="s">
        <v>88</v>
      </c>
      <c r="AW268" s="157" t="s">
        <v>34</v>
      </c>
      <c r="AX268" s="157" t="s">
        <v>86</v>
      </c>
      <c r="AY268" s="159" t="s">
        <v>165</v>
      </c>
    </row>
    <row r="269" spans="2:65" s="16" customFormat="1" ht="24.2" customHeight="1">
      <c r="B269" s="17"/>
      <c r="C269" s="205" t="s">
        <v>525</v>
      </c>
      <c r="D269" s="132" t="s">
        <v>167</v>
      </c>
      <c r="E269" s="133" t="s">
        <v>526</v>
      </c>
      <c r="F269" s="134" t="s">
        <v>527</v>
      </c>
      <c r="G269" s="135" t="s">
        <v>248</v>
      </c>
      <c r="H269" s="136">
        <v>161</v>
      </c>
      <c r="I269" s="137"/>
      <c r="J269" s="138">
        <f>ROUND(I269*H269,2)</f>
        <v>0</v>
      </c>
      <c r="K269" s="134" t="s">
        <v>171</v>
      </c>
      <c r="L269" s="17"/>
      <c r="M269" s="139" t="s">
        <v>1</v>
      </c>
      <c r="N269" s="140" t="s">
        <v>43</v>
      </c>
      <c r="P269" s="141">
        <f>O269*H269</f>
        <v>0</v>
      </c>
      <c r="Q269" s="141">
        <v>1.6000000000000001E-4</v>
      </c>
      <c r="R269" s="141">
        <f>Q269*H269</f>
        <v>2.5760000000000002E-2</v>
      </c>
      <c r="S269" s="141">
        <v>0</v>
      </c>
      <c r="T269" s="142">
        <f>S269*H269</f>
        <v>0</v>
      </c>
      <c r="AR269" s="143" t="s">
        <v>172</v>
      </c>
      <c r="AT269" s="143" t="s">
        <v>167</v>
      </c>
      <c r="AU269" s="143" t="s">
        <v>88</v>
      </c>
      <c r="AY269" s="2" t="s">
        <v>165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2" t="s">
        <v>86</v>
      </c>
      <c r="BK269" s="144">
        <f>ROUND(I269*H269,2)</f>
        <v>0</v>
      </c>
      <c r="BL269" s="2" t="s">
        <v>172</v>
      </c>
      <c r="BM269" s="143" t="s">
        <v>528</v>
      </c>
    </row>
    <row r="270" spans="2:65" s="16" customFormat="1">
      <c r="B270" s="17"/>
      <c r="C270" s="206"/>
      <c r="D270" s="145" t="s">
        <v>174</v>
      </c>
      <c r="F270" s="146" t="s">
        <v>529</v>
      </c>
      <c r="I270" s="147"/>
      <c r="L270" s="17"/>
      <c r="M270" s="148"/>
      <c r="T270" s="41"/>
      <c r="AT270" s="2" t="s">
        <v>174</v>
      </c>
      <c r="AU270" s="2" t="s">
        <v>88</v>
      </c>
    </row>
    <row r="271" spans="2:65" s="149" customFormat="1" ht="11.25">
      <c r="B271" s="150"/>
      <c r="C271" s="207"/>
      <c r="D271" s="151" t="s">
        <v>176</v>
      </c>
      <c r="E271" s="152" t="s">
        <v>1</v>
      </c>
      <c r="F271" s="153" t="s">
        <v>530</v>
      </c>
      <c r="H271" s="152" t="s">
        <v>1</v>
      </c>
      <c r="I271" s="154"/>
      <c r="L271" s="150"/>
      <c r="M271" s="155"/>
      <c r="T271" s="156"/>
      <c r="AT271" s="152" t="s">
        <v>176</v>
      </c>
      <c r="AU271" s="152" t="s">
        <v>88</v>
      </c>
      <c r="AV271" s="149" t="s">
        <v>86</v>
      </c>
      <c r="AW271" s="149" t="s">
        <v>34</v>
      </c>
      <c r="AX271" s="149" t="s">
        <v>78</v>
      </c>
      <c r="AY271" s="152" t="s">
        <v>165</v>
      </c>
    </row>
    <row r="272" spans="2:65" s="157" customFormat="1" ht="11.25">
      <c r="B272" s="158"/>
      <c r="C272" s="208"/>
      <c r="D272" s="151" t="s">
        <v>176</v>
      </c>
      <c r="E272" s="159" t="s">
        <v>1</v>
      </c>
      <c r="F272" s="160" t="s">
        <v>446</v>
      </c>
      <c r="H272" s="161">
        <v>161</v>
      </c>
      <c r="I272" s="162"/>
      <c r="L272" s="158"/>
      <c r="M272" s="163"/>
      <c r="T272" s="164"/>
      <c r="AT272" s="159" t="s">
        <v>176</v>
      </c>
      <c r="AU272" s="159" t="s">
        <v>88</v>
      </c>
      <c r="AV272" s="157" t="s">
        <v>88</v>
      </c>
      <c r="AW272" s="157" t="s">
        <v>34</v>
      </c>
      <c r="AX272" s="157" t="s">
        <v>86</v>
      </c>
      <c r="AY272" s="159" t="s">
        <v>165</v>
      </c>
    </row>
    <row r="273" spans="2:65" s="16" customFormat="1" ht="24.2" customHeight="1">
      <c r="B273" s="17"/>
      <c r="C273" s="205" t="s">
        <v>531</v>
      </c>
      <c r="D273" s="132" t="s">
        <v>167</v>
      </c>
      <c r="E273" s="133" t="s">
        <v>532</v>
      </c>
      <c r="F273" s="134" t="s">
        <v>533</v>
      </c>
      <c r="G273" s="135" t="s">
        <v>248</v>
      </c>
      <c r="H273" s="136">
        <v>459</v>
      </c>
      <c r="I273" s="137"/>
      <c r="J273" s="138">
        <f>ROUND(I273*H273,2)</f>
        <v>0</v>
      </c>
      <c r="K273" s="134" t="s">
        <v>1</v>
      </c>
      <c r="L273" s="17"/>
      <c r="M273" s="139" t="s">
        <v>1</v>
      </c>
      <c r="N273" s="140" t="s">
        <v>43</v>
      </c>
      <c r="P273" s="141">
        <f>O273*H273</f>
        <v>0</v>
      </c>
      <c r="Q273" s="141">
        <v>4.0000000000000003E-5</v>
      </c>
      <c r="R273" s="141">
        <f>Q273*H273</f>
        <v>1.8360000000000001E-2</v>
      </c>
      <c r="S273" s="141">
        <v>0</v>
      </c>
      <c r="T273" s="142">
        <f>S273*H273</f>
        <v>0</v>
      </c>
      <c r="AR273" s="143" t="s">
        <v>172</v>
      </c>
      <c r="AT273" s="143" t="s">
        <v>167</v>
      </c>
      <c r="AU273" s="143" t="s">
        <v>88</v>
      </c>
      <c r="AY273" s="2" t="s">
        <v>165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2" t="s">
        <v>86</v>
      </c>
      <c r="BK273" s="144">
        <f>ROUND(I273*H273,2)</f>
        <v>0</v>
      </c>
      <c r="BL273" s="2" t="s">
        <v>172</v>
      </c>
      <c r="BM273" s="143" t="s">
        <v>534</v>
      </c>
    </row>
    <row r="274" spans="2:65" s="149" customFormat="1" ht="22.5">
      <c r="B274" s="150"/>
      <c r="C274" s="207"/>
      <c r="D274" s="151" t="s">
        <v>176</v>
      </c>
      <c r="E274" s="152" t="s">
        <v>1</v>
      </c>
      <c r="F274" s="153" t="s">
        <v>535</v>
      </c>
      <c r="H274" s="152" t="s">
        <v>1</v>
      </c>
      <c r="I274" s="154"/>
      <c r="L274" s="150"/>
      <c r="M274" s="155"/>
      <c r="T274" s="156"/>
      <c r="AT274" s="152" t="s">
        <v>176</v>
      </c>
      <c r="AU274" s="152" t="s">
        <v>88</v>
      </c>
      <c r="AV274" s="149" t="s">
        <v>86</v>
      </c>
      <c r="AW274" s="149" t="s">
        <v>34</v>
      </c>
      <c r="AX274" s="149" t="s">
        <v>78</v>
      </c>
      <c r="AY274" s="152" t="s">
        <v>165</v>
      </c>
    </row>
    <row r="275" spans="2:65" s="157" customFormat="1" ht="11.25">
      <c r="B275" s="158"/>
      <c r="C275" s="208"/>
      <c r="D275" s="151" t="s">
        <v>176</v>
      </c>
      <c r="E275" s="159" t="s">
        <v>1</v>
      </c>
      <c r="F275" s="160" t="s">
        <v>415</v>
      </c>
      <c r="H275" s="161">
        <v>459</v>
      </c>
      <c r="I275" s="162"/>
      <c r="L275" s="158"/>
      <c r="M275" s="163"/>
      <c r="T275" s="164"/>
      <c r="AT275" s="159" t="s">
        <v>176</v>
      </c>
      <c r="AU275" s="159" t="s">
        <v>88</v>
      </c>
      <c r="AV275" s="157" t="s">
        <v>88</v>
      </c>
      <c r="AW275" s="157" t="s">
        <v>34</v>
      </c>
      <c r="AX275" s="157" t="s">
        <v>86</v>
      </c>
      <c r="AY275" s="159" t="s">
        <v>165</v>
      </c>
    </row>
    <row r="276" spans="2:65" s="16" customFormat="1" ht="16.5" customHeight="1">
      <c r="B276" s="17"/>
      <c r="C276" s="213" t="s">
        <v>536</v>
      </c>
      <c r="D276" s="178" t="s">
        <v>416</v>
      </c>
      <c r="E276" s="179" t="s">
        <v>537</v>
      </c>
      <c r="F276" s="180" t="s">
        <v>538</v>
      </c>
      <c r="G276" s="181" t="s">
        <v>170</v>
      </c>
      <c r="H276" s="182">
        <v>11.084</v>
      </c>
      <c r="I276" s="183"/>
      <c r="J276" s="184">
        <f>ROUND(I276*H276,2)</f>
        <v>0</v>
      </c>
      <c r="K276" s="180" t="s">
        <v>171</v>
      </c>
      <c r="L276" s="185"/>
      <c r="M276" s="186" t="s">
        <v>1</v>
      </c>
      <c r="N276" s="187" t="s">
        <v>43</v>
      </c>
      <c r="P276" s="141">
        <f>O276*H276</f>
        <v>0</v>
      </c>
      <c r="Q276" s="141">
        <v>2.234</v>
      </c>
      <c r="R276" s="141">
        <f>Q276*H276</f>
        <v>24.761655999999999</v>
      </c>
      <c r="S276" s="141">
        <v>0</v>
      </c>
      <c r="T276" s="142">
        <f>S276*H276</f>
        <v>0</v>
      </c>
      <c r="AR276" s="143" t="s">
        <v>220</v>
      </c>
      <c r="AT276" s="143" t="s">
        <v>416</v>
      </c>
      <c r="AU276" s="143" t="s">
        <v>88</v>
      </c>
      <c r="AY276" s="2" t="s">
        <v>165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2" t="s">
        <v>86</v>
      </c>
      <c r="BK276" s="144">
        <f>ROUND(I276*H276,2)</f>
        <v>0</v>
      </c>
      <c r="BL276" s="2" t="s">
        <v>172</v>
      </c>
      <c r="BM276" s="143" t="s">
        <v>539</v>
      </c>
    </row>
    <row r="277" spans="2:65" s="149" customFormat="1" ht="11.25">
      <c r="B277" s="150"/>
      <c r="C277" s="207"/>
      <c r="D277" s="151" t="s">
        <v>176</v>
      </c>
      <c r="E277" s="152" t="s">
        <v>1</v>
      </c>
      <c r="F277" s="153" t="s">
        <v>540</v>
      </c>
      <c r="H277" s="152" t="s">
        <v>1</v>
      </c>
      <c r="I277" s="154"/>
      <c r="L277" s="150"/>
      <c r="M277" s="155"/>
      <c r="T277" s="156"/>
      <c r="AT277" s="152" t="s">
        <v>176</v>
      </c>
      <c r="AU277" s="152" t="s">
        <v>88</v>
      </c>
      <c r="AV277" s="149" t="s">
        <v>86</v>
      </c>
      <c r="AW277" s="149" t="s">
        <v>34</v>
      </c>
      <c r="AX277" s="149" t="s">
        <v>78</v>
      </c>
      <c r="AY277" s="152" t="s">
        <v>165</v>
      </c>
    </row>
    <row r="278" spans="2:65" s="157" customFormat="1" ht="11.25">
      <c r="B278" s="158"/>
      <c r="C278" s="208"/>
      <c r="D278" s="151" t="s">
        <v>176</v>
      </c>
      <c r="E278" s="159" t="s">
        <v>1</v>
      </c>
      <c r="F278" s="160" t="s">
        <v>541</v>
      </c>
      <c r="H278" s="161">
        <v>11.084</v>
      </c>
      <c r="I278" s="162"/>
      <c r="L278" s="158"/>
      <c r="M278" s="163"/>
      <c r="T278" s="164"/>
      <c r="AT278" s="159" t="s">
        <v>176</v>
      </c>
      <c r="AU278" s="159" t="s">
        <v>88</v>
      </c>
      <c r="AV278" s="157" t="s">
        <v>88</v>
      </c>
      <c r="AW278" s="157" t="s">
        <v>34</v>
      </c>
      <c r="AX278" s="157" t="s">
        <v>86</v>
      </c>
      <c r="AY278" s="159" t="s">
        <v>165</v>
      </c>
    </row>
    <row r="279" spans="2:65" s="16" customFormat="1" ht="24.2" customHeight="1">
      <c r="B279" s="17"/>
      <c r="C279" s="205" t="s">
        <v>542</v>
      </c>
      <c r="D279" s="132" t="s">
        <v>167</v>
      </c>
      <c r="E279" s="133" t="s">
        <v>543</v>
      </c>
      <c r="F279" s="134" t="s">
        <v>544</v>
      </c>
      <c r="G279" s="135" t="s">
        <v>170</v>
      </c>
      <c r="H279" s="136">
        <v>11.068</v>
      </c>
      <c r="I279" s="137"/>
      <c r="J279" s="138">
        <f>ROUND(I279*H279,2)</f>
        <v>0</v>
      </c>
      <c r="K279" s="134" t="s">
        <v>171</v>
      </c>
      <c r="L279" s="17"/>
      <c r="M279" s="139" t="s">
        <v>1</v>
      </c>
      <c r="N279" s="140" t="s">
        <v>43</v>
      </c>
      <c r="P279" s="141">
        <f>O279*H279</f>
        <v>0</v>
      </c>
      <c r="Q279" s="141">
        <v>1.98</v>
      </c>
      <c r="R279" s="141">
        <f>Q279*H279</f>
        <v>21.914639999999999</v>
      </c>
      <c r="S279" s="141">
        <v>0</v>
      </c>
      <c r="T279" s="142">
        <f>S279*H279</f>
        <v>0</v>
      </c>
      <c r="AR279" s="143" t="s">
        <v>172</v>
      </c>
      <c r="AT279" s="143" t="s">
        <v>167</v>
      </c>
      <c r="AU279" s="143" t="s">
        <v>88</v>
      </c>
      <c r="AY279" s="2" t="s">
        <v>165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2" t="s">
        <v>86</v>
      </c>
      <c r="BK279" s="144">
        <f>ROUND(I279*H279,2)</f>
        <v>0</v>
      </c>
      <c r="BL279" s="2" t="s">
        <v>172</v>
      </c>
      <c r="BM279" s="143" t="s">
        <v>545</v>
      </c>
    </row>
    <row r="280" spans="2:65" s="16" customFormat="1">
      <c r="B280" s="17"/>
      <c r="C280" s="206"/>
      <c r="D280" s="145" t="s">
        <v>174</v>
      </c>
      <c r="F280" s="146" t="s">
        <v>546</v>
      </c>
      <c r="I280" s="147"/>
      <c r="L280" s="17"/>
      <c r="M280" s="148"/>
      <c r="T280" s="41"/>
      <c r="AT280" s="2" t="s">
        <v>174</v>
      </c>
      <c r="AU280" s="2" t="s">
        <v>88</v>
      </c>
    </row>
    <row r="281" spans="2:65" s="149" customFormat="1" ht="11.25">
      <c r="B281" s="150"/>
      <c r="C281" s="207"/>
      <c r="D281" s="151" t="s">
        <v>176</v>
      </c>
      <c r="E281" s="152" t="s">
        <v>1</v>
      </c>
      <c r="F281" s="153" t="s">
        <v>547</v>
      </c>
      <c r="H281" s="152" t="s">
        <v>1</v>
      </c>
      <c r="I281" s="154"/>
      <c r="L281" s="150"/>
      <c r="M281" s="155"/>
      <c r="T281" s="156"/>
      <c r="AT281" s="152" t="s">
        <v>176</v>
      </c>
      <c r="AU281" s="152" t="s">
        <v>88</v>
      </c>
      <c r="AV281" s="149" t="s">
        <v>86</v>
      </c>
      <c r="AW281" s="149" t="s">
        <v>34</v>
      </c>
      <c r="AX281" s="149" t="s">
        <v>78</v>
      </c>
      <c r="AY281" s="152" t="s">
        <v>165</v>
      </c>
    </row>
    <row r="282" spans="2:65" s="157" customFormat="1" ht="11.25">
      <c r="B282" s="158"/>
      <c r="C282" s="208"/>
      <c r="D282" s="151" t="s">
        <v>176</v>
      </c>
      <c r="E282" s="159" t="s">
        <v>1</v>
      </c>
      <c r="F282" s="160" t="s">
        <v>548</v>
      </c>
      <c r="H282" s="161">
        <v>11.068</v>
      </c>
      <c r="I282" s="162"/>
      <c r="L282" s="158"/>
      <c r="M282" s="163"/>
      <c r="T282" s="164"/>
      <c r="AT282" s="159" t="s">
        <v>176</v>
      </c>
      <c r="AU282" s="159" t="s">
        <v>88</v>
      </c>
      <c r="AV282" s="157" t="s">
        <v>88</v>
      </c>
      <c r="AW282" s="157" t="s">
        <v>34</v>
      </c>
      <c r="AX282" s="157" t="s">
        <v>86</v>
      </c>
      <c r="AY282" s="159" t="s">
        <v>165</v>
      </c>
    </row>
    <row r="283" spans="2:65" s="16" customFormat="1" ht="24.2" customHeight="1">
      <c r="B283" s="17"/>
      <c r="C283" s="205" t="s">
        <v>549</v>
      </c>
      <c r="D283" s="132" t="s">
        <v>167</v>
      </c>
      <c r="E283" s="133" t="s">
        <v>550</v>
      </c>
      <c r="F283" s="134" t="s">
        <v>551</v>
      </c>
      <c r="G283" s="135" t="s">
        <v>170</v>
      </c>
      <c r="H283" s="136">
        <v>1.929</v>
      </c>
      <c r="I283" s="137"/>
      <c r="J283" s="138">
        <f>ROUND(I283*H283,2)</f>
        <v>0</v>
      </c>
      <c r="K283" s="134" t="s">
        <v>171</v>
      </c>
      <c r="L283" s="17"/>
      <c r="M283" s="139" t="s">
        <v>1</v>
      </c>
      <c r="N283" s="140" t="s">
        <v>43</v>
      </c>
      <c r="P283" s="141">
        <f>O283*H283</f>
        <v>0</v>
      </c>
      <c r="Q283" s="141">
        <v>2.5018699999999998</v>
      </c>
      <c r="R283" s="141">
        <f>Q283*H283</f>
        <v>4.8261072299999999</v>
      </c>
      <c r="S283" s="141">
        <v>0</v>
      </c>
      <c r="T283" s="142">
        <f>S283*H283</f>
        <v>0</v>
      </c>
      <c r="AR283" s="143" t="s">
        <v>172</v>
      </c>
      <c r="AT283" s="143" t="s">
        <v>167</v>
      </c>
      <c r="AU283" s="143" t="s">
        <v>88</v>
      </c>
      <c r="AY283" s="2" t="s">
        <v>165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2" t="s">
        <v>86</v>
      </c>
      <c r="BK283" s="144">
        <f>ROUND(I283*H283,2)</f>
        <v>0</v>
      </c>
      <c r="BL283" s="2" t="s">
        <v>172</v>
      </c>
      <c r="BM283" s="143" t="s">
        <v>552</v>
      </c>
    </row>
    <row r="284" spans="2:65" s="16" customFormat="1">
      <c r="B284" s="17"/>
      <c r="C284" s="206"/>
      <c r="D284" s="145" t="s">
        <v>174</v>
      </c>
      <c r="F284" s="146" t="s">
        <v>553</v>
      </c>
      <c r="I284" s="147"/>
      <c r="L284" s="17"/>
      <c r="M284" s="148"/>
      <c r="T284" s="41"/>
      <c r="AT284" s="2" t="s">
        <v>174</v>
      </c>
      <c r="AU284" s="2" t="s">
        <v>88</v>
      </c>
    </row>
    <row r="285" spans="2:65" s="149" customFormat="1" ht="11.25">
      <c r="B285" s="150"/>
      <c r="C285" s="207"/>
      <c r="D285" s="151" t="s">
        <v>176</v>
      </c>
      <c r="E285" s="152" t="s">
        <v>1</v>
      </c>
      <c r="F285" s="153" t="s">
        <v>554</v>
      </c>
      <c r="H285" s="152" t="s">
        <v>1</v>
      </c>
      <c r="I285" s="154"/>
      <c r="L285" s="150"/>
      <c r="M285" s="155"/>
      <c r="T285" s="156"/>
      <c r="AT285" s="152" t="s">
        <v>176</v>
      </c>
      <c r="AU285" s="152" t="s">
        <v>88</v>
      </c>
      <c r="AV285" s="149" t="s">
        <v>86</v>
      </c>
      <c r="AW285" s="149" t="s">
        <v>34</v>
      </c>
      <c r="AX285" s="149" t="s">
        <v>78</v>
      </c>
      <c r="AY285" s="152" t="s">
        <v>165</v>
      </c>
    </row>
    <row r="286" spans="2:65" s="157" customFormat="1" ht="11.25">
      <c r="B286" s="158"/>
      <c r="C286" s="208"/>
      <c r="D286" s="151" t="s">
        <v>176</v>
      </c>
      <c r="E286" s="159" t="s">
        <v>1</v>
      </c>
      <c r="F286" s="160" t="s">
        <v>555</v>
      </c>
      <c r="H286" s="161">
        <v>0.19800000000000001</v>
      </c>
      <c r="I286" s="162"/>
      <c r="L286" s="158"/>
      <c r="M286" s="163"/>
      <c r="T286" s="164"/>
      <c r="AT286" s="159" t="s">
        <v>176</v>
      </c>
      <c r="AU286" s="159" t="s">
        <v>88</v>
      </c>
      <c r="AV286" s="157" t="s">
        <v>88</v>
      </c>
      <c r="AW286" s="157" t="s">
        <v>34</v>
      </c>
      <c r="AX286" s="157" t="s">
        <v>78</v>
      </c>
      <c r="AY286" s="159" t="s">
        <v>165</v>
      </c>
    </row>
    <row r="287" spans="2:65" s="149" customFormat="1" ht="22.5">
      <c r="B287" s="150"/>
      <c r="C287" s="207"/>
      <c r="D287" s="151" t="s">
        <v>176</v>
      </c>
      <c r="E287" s="152" t="s">
        <v>1</v>
      </c>
      <c r="F287" s="153" t="s">
        <v>556</v>
      </c>
      <c r="H287" s="152" t="s">
        <v>1</v>
      </c>
      <c r="I287" s="154"/>
      <c r="L287" s="150"/>
      <c r="M287" s="155"/>
      <c r="T287" s="156"/>
      <c r="AT287" s="152" t="s">
        <v>176</v>
      </c>
      <c r="AU287" s="152" t="s">
        <v>88</v>
      </c>
      <c r="AV287" s="149" t="s">
        <v>86</v>
      </c>
      <c r="AW287" s="149" t="s">
        <v>34</v>
      </c>
      <c r="AX287" s="149" t="s">
        <v>78</v>
      </c>
      <c r="AY287" s="152" t="s">
        <v>165</v>
      </c>
    </row>
    <row r="288" spans="2:65" s="157" customFormat="1" ht="11.25">
      <c r="B288" s="158"/>
      <c r="C288" s="208"/>
      <c r="D288" s="151" t="s">
        <v>176</v>
      </c>
      <c r="E288" s="159" t="s">
        <v>1</v>
      </c>
      <c r="F288" s="160" t="s">
        <v>557</v>
      </c>
      <c r="H288" s="161">
        <v>0.28799999999999998</v>
      </c>
      <c r="I288" s="162"/>
      <c r="L288" s="158"/>
      <c r="M288" s="163"/>
      <c r="T288" s="164"/>
      <c r="AT288" s="159" t="s">
        <v>176</v>
      </c>
      <c r="AU288" s="159" t="s">
        <v>88</v>
      </c>
      <c r="AV288" s="157" t="s">
        <v>88</v>
      </c>
      <c r="AW288" s="157" t="s">
        <v>34</v>
      </c>
      <c r="AX288" s="157" t="s">
        <v>78</v>
      </c>
      <c r="AY288" s="159" t="s">
        <v>165</v>
      </c>
    </row>
    <row r="289" spans="2:65" s="149" customFormat="1" ht="22.5">
      <c r="B289" s="150"/>
      <c r="C289" s="207"/>
      <c r="D289" s="151" t="s">
        <v>176</v>
      </c>
      <c r="E289" s="152" t="s">
        <v>1</v>
      </c>
      <c r="F289" s="153" t="s">
        <v>558</v>
      </c>
      <c r="H289" s="152" t="s">
        <v>1</v>
      </c>
      <c r="I289" s="154"/>
      <c r="L289" s="150"/>
      <c r="M289" s="155"/>
      <c r="T289" s="156"/>
      <c r="AT289" s="152" t="s">
        <v>176</v>
      </c>
      <c r="AU289" s="152" t="s">
        <v>88</v>
      </c>
      <c r="AV289" s="149" t="s">
        <v>86</v>
      </c>
      <c r="AW289" s="149" t="s">
        <v>34</v>
      </c>
      <c r="AX289" s="149" t="s">
        <v>78</v>
      </c>
      <c r="AY289" s="152" t="s">
        <v>165</v>
      </c>
    </row>
    <row r="290" spans="2:65" s="157" customFormat="1" ht="11.25">
      <c r="B290" s="158"/>
      <c r="C290" s="208"/>
      <c r="D290" s="151" t="s">
        <v>176</v>
      </c>
      <c r="E290" s="159" t="s">
        <v>1</v>
      </c>
      <c r="F290" s="160" t="s">
        <v>559</v>
      </c>
      <c r="H290" s="161">
        <v>0.12</v>
      </c>
      <c r="I290" s="162"/>
      <c r="L290" s="158"/>
      <c r="M290" s="163"/>
      <c r="T290" s="164"/>
      <c r="AT290" s="159" t="s">
        <v>176</v>
      </c>
      <c r="AU290" s="159" t="s">
        <v>88</v>
      </c>
      <c r="AV290" s="157" t="s">
        <v>88</v>
      </c>
      <c r="AW290" s="157" t="s">
        <v>34</v>
      </c>
      <c r="AX290" s="157" t="s">
        <v>78</v>
      </c>
      <c r="AY290" s="159" t="s">
        <v>165</v>
      </c>
    </row>
    <row r="291" spans="2:65" s="149" customFormat="1" ht="11.25">
      <c r="B291" s="150"/>
      <c r="C291" s="207"/>
      <c r="D291" s="151" t="s">
        <v>176</v>
      </c>
      <c r="E291" s="152" t="s">
        <v>1</v>
      </c>
      <c r="F291" s="153" t="s">
        <v>560</v>
      </c>
      <c r="H291" s="152" t="s">
        <v>1</v>
      </c>
      <c r="I291" s="154"/>
      <c r="L291" s="150"/>
      <c r="M291" s="155"/>
      <c r="T291" s="156"/>
      <c r="AT291" s="152" t="s">
        <v>176</v>
      </c>
      <c r="AU291" s="152" t="s">
        <v>88</v>
      </c>
      <c r="AV291" s="149" t="s">
        <v>86</v>
      </c>
      <c r="AW291" s="149" t="s">
        <v>34</v>
      </c>
      <c r="AX291" s="149" t="s">
        <v>78</v>
      </c>
      <c r="AY291" s="152" t="s">
        <v>165</v>
      </c>
    </row>
    <row r="292" spans="2:65" s="157" customFormat="1" ht="11.25">
      <c r="B292" s="158"/>
      <c r="C292" s="208"/>
      <c r="D292" s="151" t="s">
        <v>176</v>
      </c>
      <c r="E292" s="159" t="s">
        <v>1</v>
      </c>
      <c r="F292" s="160" t="s">
        <v>561</v>
      </c>
      <c r="H292" s="161">
        <v>1.323</v>
      </c>
      <c r="I292" s="162"/>
      <c r="L292" s="158"/>
      <c r="M292" s="163"/>
      <c r="T292" s="164"/>
      <c r="AT292" s="159" t="s">
        <v>176</v>
      </c>
      <c r="AU292" s="159" t="s">
        <v>88</v>
      </c>
      <c r="AV292" s="157" t="s">
        <v>88</v>
      </c>
      <c r="AW292" s="157" t="s">
        <v>34</v>
      </c>
      <c r="AX292" s="157" t="s">
        <v>78</v>
      </c>
      <c r="AY292" s="159" t="s">
        <v>165</v>
      </c>
    </row>
    <row r="293" spans="2:65" s="165" customFormat="1" ht="11.25">
      <c r="B293" s="166"/>
      <c r="C293" s="209"/>
      <c r="D293" s="151" t="s">
        <v>176</v>
      </c>
      <c r="E293" s="167" t="s">
        <v>1</v>
      </c>
      <c r="F293" s="168" t="s">
        <v>191</v>
      </c>
      <c r="H293" s="169">
        <v>1.929</v>
      </c>
      <c r="I293" s="170"/>
      <c r="L293" s="166"/>
      <c r="M293" s="171"/>
      <c r="T293" s="172"/>
      <c r="AT293" s="167" t="s">
        <v>176</v>
      </c>
      <c r="AU293" s="167" t="s">
        <v>88</v>
      </c>
      <c r="AV293" s="165" t="s">
        <v>172</v>
      </c>
      <c r="AW293" s="165" t="s">
        <v>34</v>
      </c>
      <c r="AX293" s="165" t="s">
        <v>86</v>
      </c>
      <c r="AY293" s="167" t="s">
        <v>165</v>
      </c>
    </row>
    <row r="294" spans="2:65" s="16" customFormat="1" ht="21.75" customHeight="1">
      <c r="B294" s="17"/>
      <c r="C294" s="205" t="s">
        <v>562</v>
      </c>
      <c r="D294" s="132" t="s">
        <v>167</v>
      </c>
      <c r="E294" s="133" t="s">
        <v>563</v>
      </c>
      <c r="F294" s="134" t="s">
        <v>564</v>
      </c>
      <c r="G294" s="135" t="s">
        <v>278</v>
      </c>
      <c r="H294" s="136">
        <v>0.38600000000000001</v>
      </c>
      <c r="I294" s="137"/>
      <c r="J294" s="138">
        <f>ROUND(I294*H294,2)</f>
        <v>0</v>
      </c>
      <c r="K294" s="134" t="s">
        <v>171</v>
      </c>
      <c r="L294" s="17"/>
      <c r="M294" s="139" t="s">
        <v>1</v>
      </c>
      <c r="N294" s="140" t="s">
        <v>43</v>
      </c>
      <c r="P294" s="141">
        <f>O294*H294</f>
        <v>0</v>
      </c>
      <c r="Q294" s="141">
        <v>1.0606199999999999</v>
      </c>
      <c r="R294" s="141">
        <f>Q294*H294</f>
        <v>0.40939931999999996</v>
      </c>
      <c r="S294" s="141">
        <v>0</v>
      </c>
      <c r="T294" s="142">
        <f>S294*H294</f>
        <v>0</v>
      </c>
      <c r="AR294" s="143" t="s">
        <v>172</v>
      </c>
      <c r="AT294" s="143" t="s">
        <v>167</v>
      </c>
      <c r="AU294" s="143" t="s">
        <v>88</v>
      </c>
      <c r="AY294" s="2" t="s">
        <v>165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2" t="s">
        <v>86</v>
      </c>
      <c r="BK294" s="144">
        <f>ROUND(I294*H294,2)</f>
        <v>0</v>
      </c>
      <c r="BL294" s="2" t="s">
        <v>172</v>
      </c>
      <c r="BM294" s="143" t="s">
        <v>565</v>
      </c>
    </row>
    <row r="295" spans="2:65" s="16" customFormat="1">
      <c r="B295" s="17"/>
      <c r="C295" s="206"/>
      <c r="D295" s="145" t="s">
        <v>174</v>
      </c>
      <c r="F295" s="146" t="s">
        <v>566</v>
      </c>
      <c r="I295" s="147"/>
      <c r="L295" s="17"/>
      <c r="M295" s="148"/>
      <c r="T295" s="41"/>
      <c r="AT295" s="2" t="s">
        <v>174</v>
      </c>
      <c r="AU295" s="2" t="s">
        <v>88</v>
      </c>
    </row>
    <row r="296" spans="2:65" s="149" customFormat="1" ht="22.5">
      <c r="B296" s="150"/>
      <c r="C296" s="207"/>
      <c r="D296" s="151" t="s">
        <v>176</v>
      </c>
      <c r="E296" s="152" t="s">
        <v>1</v>
      </c>
      <c r="F296" s="153" t="s">
        <v>567</v>
      </c>
      <c r="H296" s="152" t="s">
        <v>1</v>
      </c>
      <c r="I296" s="154"/>
      <c r="L296" s="150"/>
      <c r="M296" s="155"/>
      <c r="T296" s="156"/>
      <c r="AT296" s="152" t="s">
        <v>176</v>
      </c>
      <c r="AU296" s="152" t="s">
        <v>88</v>
      </c>
      <c r="AV296" s="149" t="s">
        <v>86</v>
      </c>
      <c r="AW296" s="149" t="s">
        <v>34</v>
      </c>
      <c r="AX296" s="149" t="s">
        <v>78</v>
      </c>
      <c r="AY296" s="152" t="s">
        <v>165</v>
      </c>
    </row>
    <row r="297" spans="2:65" s="157" customFormat="1" ht="11.25">
      <c r="B297" s="158"/>
      <c r="C297" s="208"/>
      <c r="D297" s="151" t="s">
        <v>176</v>
      </c>
      <c r="E297" s="159" t="s">
        <v>1</v>
      </c>
      <c r="F297" s="160" t="s">
        <v>568</v>
      </c>
      <c r="H297" s="161">
        <v>0.38600000000000001</v>
      </c>
      <c r="I297" s="162"/>
      <c r="L297" s="158"/>
      <c r="M297" s="163"/>
      <c r="T297" s="164"/>
      <c r="AT297" s="159" t="s">
        <v>176</v>
      </c>
      <c r="AU297" s="159" t="s">
        <v>88</v>
      </c>
      <c r="AV297" s="157" t="s">
        <v>88</v>
      </c>
      <c r="AW297" s="157" t="s">
        <v>34</v>
      </c>
      <c r="AX297" s="157" t="s">
        <v>86</v>
      </c>
      <c r="AY297" s="159" t="s">
        <v>165</v>
      </c>
    </row>
    <row r="298" spans="2:65" s="16" customFormat="1" ht="16.5" customHeight="1">
      <c r="B298" s="17"/>
      <c r="C298" s="205" t="s">
        <v>569</v>
      </c>
      <c r="D298" s="132" t="s">
        <v>167</v>
      </c>
      <c r="E298" s="133" t="s">
        <v>570</v>
      </c>
      <c r="F298" s="134" t="s">
        <v>571</v>
      </c>
      <c r="G298" s="135" t="s">
        <v>268</v>
      </c>
      <c r="H298" s="136">
        <v>11.76</v>
      </c>
      <c r="I298" s="137"/>
      <c r="J298" s="138">
        <f>ROUND(I298*H298,2)</f>
        <v>0</v>
      </c>
      <c r="K298" s="134" t="s">
        <v>171</v>
      </c>
      <c r="L298" s="17"/>
      <c r="M298" s="139" t="s">
        <v>1</v>
      </c>
      <c r="N298" s="140" t="s">
        <v>43</v>
      </c>
      <c r="P298" s="141">
        <f>O298*H298</f>
        <v>0</v>
      </c>
      <c r="Q298" s="141">
        <v>2.64E-3</v>
      </c>
      <c r="R298" s="141">
        <f>Q298*H298</f>
        <v>3.1046399999999998E-2</v>
      </c>
      <c r="S298" s="141">
        <v>0</v>
      </c>
      <c r="T298" s="142">
        <f>S298*H298</f>
        <v>0</v>
      </c>
      <c r="AR298" s="143" t="s">
        <v>172</v>
      </c>
      <c r="AT298" s="143" t="s">
        <v>167</v>
      </c>
      <c r="AU298" s="143" t="s">
        <v>88</v>
      </c>
      <c r="AY298" s="2" t="s">
        <v>165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2" t="s">
        <v>86</v>
      </c>
      <c r="BK298" s="144">
        <f>ROUND(I298*H298,2)</f>
        <v>0</v>
      </c>
      <c r="BL298" s="2" t="s">
        <v>172</v>
      </c>
      <c r="BM298" s="143" t="s">
        <v>572</v>
      </c>
    </row>
    <row r="299" spans="2:65" s="16" customFormat="1">
      <c r="B299" s="17"/>
      <c r="C299" s="206"/>
      <c r="D299" s="145" t="s">
        <v>174</v>
      </c>
      <c r="F299" s="146" t="s">
        <v>573</v>
      </c>
      <c r="I299" s="147"/>
      <c r="L299" s="17"/>
      <c r="M299" s="148"/>
      <c r="T299" s="41"/>
      <c r="AT299" s="2" t="s">
        <v>174</v>
      </c>
      <c r="AU299" s="2" t="s">
        <v>88</v>
      </c>
    </row>
    <row r="300" spans="2:65" s="149" customFormat="1" ht="11.25">
      <c r="B300" s="150"/>
      <c r="C300" s="207"/>
      <c r="D300" s="151" t="s">
        <v>176</v>
      </c>
      <c r="E300" s="152" t="s">
        <v>1</v>
      </c>
      <c r="F300" s="153" t="s">
        <v>554</v>
      </c>
      <c r="H300" s="152" t="s">
        <v>1</v>
      </c>
      <c r="I300" s="154"/>
      <c r="L300" s="150"/>
      <c r="M300" s="155"/>
      <c r="T300" s="156"/>
      <c r="AT300" s="152" t="s">
        <v>176</v>
      </c>
      <c r="AU300" s="152" t="s">
        <v>88</v>
      </c>
      <c r="AV300" s="149" t="s">
        <v>86</v>
      </c>
      <c r="AW300" s="149" t="s">
        <v>34</v>
      </c>
      <c r="AX300" s="149" t="s">
        <v>78</v>
      </c>
      <c r="AY300" s="152" t="s">
        <v>165</v>
      </c>
    </row>
    <row r="301" spans="2:65" s="157" customFormat="1" ht="11.25">
      <c r="B301" s="158"/>
      <c r="C301" s="208"/>
      <c r="D301" s="151" t="s">
        <v>176</v>
      </c>
      <c r="E301" s="159" t="s">
        <v>1</v>
      </c>
      <c r="F301" s="160" t="s">
        <v>574</v>
      </c>
      <c r="H301" s="161">
        <v>1.5</v>
      </c>
      <c r="I301" s="162"/>
      <c r="L301" s="158"/>
      <c r="M301" s="163"/>
      <c r="T301" s="164"/>
      <c r="AT301" s="159" t="s">
        <v>176</v>
      </c>
      <c r="AU301" s="159" t="s">
        <v>88</v>
      </c>
      <c r="AV301" s="157" t="s">
        <v>88</v>
      </c>
      <c r="AW301" s="157" t="s">
        <v>34</v>
      </c>
      <c r="AX301" s="157" t="s">
        <v>78</v>
      </c>
      <c r="AY301" s="159" t="s">
        <v>165</v>
      </c>
    </row>
    <row r="302" spans="2:65" s="149" customFormat="1" ht="22.5">
      <c r="B302" s="150"/>
      <c r="C302" s="207"/>
      <c r="D302" s="151" t="s">
        <v>176</v>
      </c>
      <c r="E302" s="152" t="s">
        <v>1</v>
      </c>
      <c r="F302" s="153" t="s">
        <v>556</v>
      </c>
      <c r="H302" s="152" t="s">
        <v>1</v>
      </c>
      <c r="I302" s="154"/>
      <c r="L302" s="150"/>
      <c r="M302" s="155"/>
      <c r="T302" s="156"/>
      <c r="AT302" s="152" t="s">
        <v>176</v>
      </c>
      <c r="AU302" s="152" t="s">
        <v>88</v>
      </c>
      <c r="AV302" s="149" t="s">
        <v>86</v>
      </c>
      <c r="AW302" s="149" t="s">
        <v>34</v>
      </c>
      <c r="AX302" s="149" t="s">
        <v>78</v>
      </c>
      <c r="AY302" s="152" t="s">
        <v>165</v>
      </c>
    </row>
    <row r="303" spans="2:65" s="157" customFormat="1" ht="11.25">
      <c r="B303" s="158"/>
      <c r="C303" s="208"/>
      <c r="D303" s="151" t="s">
        <v>176</v>
      </c>
      <c r="E303" s="159" t="s">
        <v>1</v>
      </c>
      <c r="F303" s="160" t="s">
        <v>575</v>
      </c>
      <c r="H303" s="161">
        <v>1.92</v>
      </c>
      <c r="I303" s="162"/>
      <c r="L303" s="158"/>
      <c r="M303" s="163"/>
      <c r="T303" s="164"/>
      <c r="AT303" s="159" t="s">
        <v>176</v>
      </c>
      <c r="AU303" s="159" t="s">
        <v>88</v>
      </c>
      <c r="AV303" s="157" t="s">
        <v>88</v>
      </c>
      <c r="AW303" s="157" t="s">
        <v>34</v>
      </c>
      <c r="AX303" s="157" t="s">
        <v>78</v>
      </c>
      <c r="AY303" s="159" t="s">
        <v>165</v>
      </c>
    </row>
    <row r="304" spans="2:65" s="149" customFormat="1" ht="22.5">
      <c r="B304" s="150"/>
      <c r="C304" s="207"/>
      <c r="D304" s="151" t="s">
        <v>176</v>
      </c>
      <c r="E304" s="152" t="s">
        <v>1</v>
      </c>
      <c r="F304" s="153" t="s">
        <v>558</v>
      </c>
      <c r="H304" s="152" t="s">
        <v>1</v>
      </c>
      <c r="I304" s="154"/>
      <c r="L304" s="150"/>
      <c r="M304" s="155"/>
      <c r="T304" s="156"/>
      <c r="AT304" s="152" t="s">
        <v>176</v>
      </c>
      <c r="AU304" s="152" t="s">
        <v>88</v>
      </c>
      <c r="AV304" s="149" t="s">
        <v>86</v>
      </c>
      <c r="AW304" s="149" t="s">
        <v>34</v>
      </c>
      <c r="AX304" s="149" t="s">
        <v>78</v>
      </c>
      <c r="AY304" s="152" t="s">
        <v>165</v>
      </c>
    </row>
    <row r="305" spans="2:65" s="157" customFormat="1" ht="11.25">
      <c r="B305" s="158"/>
      <c r="C305" s="208"/>
      <c r="D305" s="151" t="s">
        <v>176</v>
      </c>
      <c r="E305" s="159" t="s">
        <v>1</v>
      </c>
      <c r="F305" s="160" t="s">
        <v>576</v>
      </c>
      <c r="H305" s="161">
        <v>0.78</v>
      </c>
      <c r="I305" s="162"/>
      <c r="L305" s="158"/>
      <c r="M305" s="163"/>
      <c r="T305" s="164"/>
      <c r="AT305" s="159" t="s">
        <v>176</v>
      </c>
      <c r="AU305" s="159" t="s">
        <v>88</v>
      </c>
      <c r="AV305" s="157" t="s">
        <v>88</v>
      </c>
      <c r="AW305" s="157" t="s">
        <v>34</v>
      </c>
      <c r="AX305" s="157" t="s">
        <v>78</v>
      </c>
      <c r="AY305" s="159" t="s">
        <v>165</v>
      </c>
    </row>
    <row r="306" spans="2:65" s="149" customFormat="1" ht="11.25">
      <c r="B306" s="150"/>
      <c r="C306" s="207"/>
      <c r="D306" s="151" t="s">
        <v>176</v>
      </c>
      <c r="E306" s="152" t="s">
        <v>1</v>
      </c>
      <c r="F306" s="153" t="s">
        <v>560</v>
      </c>
      <c r="H306" s="152" t="s">
        <v>1</v>
      </c>
      <c r="I306" s="154"/>
      <c r="L306" s="150"/>
      <c r="M306" s="155"/>
      <c r="T306" s="156"/>
      <c r="AT306" s="152" t="s">
        <v>176</v>
      </c>
      <c r="AU306" s="152" t="s">
        <v>88</v>
      </c>
      <c r="AV306" s="149" t="s">
        <v>86</v>
      </c>
      <c r="AW306" s="149" t="s">
        <v>34</v>
      </c>
      <c r="AX306" s="149" t="s">
        <v>78</v>
      </c>
      <c r="AY306" s="152" t="s">
        <v>165</v>
      </c>
    </row>
    <row r="307" spans="2:65" s="157" customFormat="1" ht="11.25">
      <c r="B307" s="158"/>
      <c r="C307" s="208"/>
      <c r="D307" s="151" t="s">
        <v>176</v>
      </c>
      <c r="E307" s="159" t="s">
        <v>1</v>
      </c>
      <c r="F307" s="160" t="s">
        <v>577</v>
      </c>
      <c r="H307" s="161">
        <v>7.56</v>
      </c>
      <c r="I307" s="162"/>
      <c r="L307" s="158"/>
      <c r="M307" s="163"/>
      <c r="T307" s="164"/>
      <c r="AT307" s="159" t="s">
        <v>176</v>
      </c>
      <c r="AU307" s="159" t="s">
        <v>88</v>
      </c>
      <c r="AV307" s="157" t="s">
        <v>88</v>
      </c>
      <c r="AW307" s="157" t="s">
        <v>34</v>
      </c>
      <c r="AX307" s="157" t="s">
        <v>78</v>
      </c>
      <c r="AY307" s="159" t="s">
        <v>165</v>
      </c>
    </row>
    <row r="308" spans="2:65" s="165" customFormat="1" ht="11.25">
      <c r="B308" s="166"/>
      <c r="C308" s="209"/>
      <c r="D308" s="151" t="s">
        <v>176</v>
      </c>
      <c r="E308" s="167" t="s">
        <v>1</v>
      </c>
      <c r="F308" s="168" t="s">
        <v>191</v>
      </c>
      <c r="H308" s="169">
        <v>11.76</v>
      </c>
      <c r="I308" s="170"/>
      <c r="L308" s="166"/>
      <c r="M308" s="171"/>
      <c r="T308" s="172"/>
      <c r="AT308" s="167" t="s">
        <v>176</v>
      </c>
      <c r="AU308" s="167" t="s">
        <v>88</v>
      </c>
      <c r="AV308" s="165" t="s">
        <v>172</v>
      </c>
      <c r="AW308" s="165" t="s">
        <v>34</v>
      </c>
      <c r="AX308" s="165" t="s">
        <v>86</v>
      </c>
      <c r="AY308" s="167" t="s">
        <v>165</v>
      </c>
    </row>
    <row r="309" spans="2:65" s="16" customFormat="1" ht="16.5" customHeight="1">
      <c r="B309" s="17"/>
      <c r="C309" s="205" t="s">
        <v>578</v>
      </c>
      <c r="D309" s="132" t="s">
        <v>167</v>
      </c>
      <c r="E309" s="133" t="s">
        <v>579</v>
      </c>
      <c r="F309" s="134" t="s">
        <v>580</v>
      </c>
      <c r="G309" s="135" t="s">
        <v>268</v>
      </c>
      <c r="H309" s="136">
        <v>11.76</v>
      </c>
      <c r="I309" s="137"/>
      <c r="J309" s="138">
        <f>ROUND(I309*H309,2)</f>
        <v>0</v>
      </c>
      <c r="K309" s="134" t="s">
        <v>171</v>
      </c>
      <c r="L309" s="17"/>
      <c r="M309" s="139" t="s">
        <v>1</v>
      </c>
      <c r="N309" s="140" t="s">
        <v>43</v>
      </c>
      <c r="P309" s="141">
        <f>O309*H309</f>
        <v>0</v>
      </c>
      <c r="Q309" s="141">
        <v>0</v>
      </c>
      <c r="R309" s="141">
        <f>Q309*H309</f>
        <v>0</v>
      </c>
      <c r="S309" s="141">
        <v>0</v>
      </c>
      <c r="T309" s="142">
        <f>S309*H309</f>
        <v>0</v>
      </c>
      <c r="AR309" s="143" t="s">
        <v>172</v>
      </c>
      <c r="AT309" s="143" t="s">
        <v>167</v>
      </c>
      <c r="AU309" s="143" t="s">
        <v>88</v>
      </c>
      <c r="AY309" s="2" t="s">
        <v>165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2" t="s">
        <v>86</v>
      </c>
      <c r="BK309" s="144">
        <f>ROUND(I309*H309,2)</f>
        <v>0</v>
      </c>
      <c r="BL309" s="2" t="s">
        <v>172</v>
      </c>
      <c r="BM309" s="143" t="s">
        <v>581</v>
      </c>
    </row>
    <row r="310" spans="2:65" s="16" customFormat="1">
      <c r="B310" s="17"/>
      <c r="C310" s="206"/>
      <c r="D310" s="145" t="s">
        <v>174</v>
      </c>
      <c r="F310" s="146" t="s">
        <v>582</v>
      </c>
      <c r="I310" s="147"/>
      <c r="L310" s="17"/>
      <c r="M310" s="148"/>
      <c r="T310" s="41"/>
      <c r="AT310" s="2" t="s">
        <v>174</v>
      </c>
      <c r="AU310" s="2" t="s">
        <v>88</v>
      </c>
    </row>
    <row r="311" spans="2:65" s="16" customFormat="1" ht="33" customHeight="1">
      <c r="B311" s="17"/>
      <c r="C311" s="205" t="s">
        <v>583</v>
      </c>
      <c r="D311" s="132" t="s">
        <v>167</v>
      </c>
      <c r="E311" s="133" t="s">
        <v>584</v>
      </c>
      <c r="F311" s="134" t="s">
        <v>585</v>
      </c>
      <c r="G311" s="135" t="s">
        <v>268</v>
      </c>
      <c r="H311" s="136">
        <v>32.688000000000002</v>
      </c>
      <c r="I311" s="137"/>
      <c r="J311" s="138">
        <f>ROUND(I311*H311,2)</f>
        <v>0</v>
      </c>
      <c r="K311" s="134" t="s">
        <v>171</v>
      </c>
      <c r="L311" s="17"/>
      <c r="M311" s="139" t="s">
        <v>1</v>
      </c>
      <c r="N311" s="140" t="s">
        <v>43</v>
      </c>
      <c r="P311" s="141">
        <f>O311*H311</f>
        <v>0</v>
      </c>
      <c r="Q311" s="141">
        <v>1.20855</v>
      </c>
      <c r="R311" s="141">
        <f>Q311*H311</f>
        <v>39.505082400000006</v>
      </c>
      <c r="S311" s="141">
        <v>0</v>
      </c>
      <c r="T311" s="142">
        <f>S311*H311</f>
        <v>0</v>
      </c>
      <c r="AR311" s="143" t="s">
        <v>172</v>
      </c>
      <c r="AT311" s="143" t="s">
        <v>167</v>
      </c>
      <c r="AU311" s="143" t="s">
        <v>88</v>
      </c>
      <c r="AY311" s="2" t="s">
        <v>165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2" t="s">
        <v>86</v>
      </c>
      <c r="BK311" s="144">
        <f>ROUND(I311*H311,2)</f>
        <v>0</v>
      </c>
      <c r="BL311" s="2" t="s">
        <v>172</v>
      </c>
      <c r="BM311" s="143" t="s">
        <v>586</v>
      </c>
    </row>
    <row r="312" spans="2:65" s="16" customFormat="1">
      <c r="B312" s="17"/>
      <c r="C312" s="206"/>
      <c r="D312" s="145" t="s">
        <v>174</v>
      </c>
      <c r="F312" s="146" t="s">
        <v>587</v>
      </c>
      <c r="I312" s="147"/>
      <c r="L312" s="17"/>
      <c r="M312" s="148"/>
      <c r="T312" s="41"/>
      <c r="AT312" s="2" t="s">
        <v>174</v>
      </c>
      <c r="AU312" s="2" t="s">
        <v>88</v>
      </c>
    </row>
    <row r="313" spans="2:65" s="149" customFormat="1" ht="22.5">
      <c r="B313" s="150"/>
      <c r="C313" s="207"/>
      <c r="D313" s="151" t="s">
        <v>176</v>
      </c>
      <c r="E313" s="152" t="s">
        <v>1</v>
      </c>
      <c r="F313" s="153" t="s">
        <v>588</v>
      </c>
      <c r="H313" s="152" t="s">
        <v>1</v>
      </c>
      <c r="I313" s="154"/>
      <c r="L313" s="150"/>
      <c r="M313" s="155"/>
      <c r="T313" s="156"/>
      <c r="AT313" s="152" t="s">
        <v>176</v>
      </c>
      <c r="AU313" s="152" t="s">
        <v>88</v>
      </c>
      <c r="AV313" s="149" t="s">
        <v>86</v>
      </c>
      <c r="AW313" s="149" t="s">
        <v>34</v>
      </c>
      <c r="AX313" s="149" t="s">
        <v>78</v>
      </c>
      <c r="AY313" s="152" t="s">
        <v>165</v>
      </c>
    </row>
    <row r="314" spans="2:65" s="157" customFormat="1" ht="11.25">
      <c r="B314" s="158"/>
      <c r="C314" s="208"/>
      <c r="D314" s="151" t="s">
        <v>176</v>
      </c>
      <c r="E314" s="159" t="s">
        <v>1</v>
      </c>
      <c r="F314" s="160" t="s">
        <v>589</v>
      </c>
      <c r="H314" s="161">
        <v>32.688000000000002</v>
      </c>
      <c r="I314" s="162"/>
      <c r="L314" s="158"/>
      <c r="M314" s="163"/>
      <c r="T314" s="164"/>
      <c r="AT314" s="159" t="s">
        <v>176</v>
      </c>
      <c r="AU314" s="159" t="s">
        <v>88</v>
      </c>
      <c r="AV314" s="157" t="s">
        <v>88</v>
      </c>
      <c r="AW314" s="157" t="s">
        <v>34</v>
      </c>
      <c r="AX314" s="157" t="s">
        <v>86</v>
      </c>
      <c r="AY314" s="159" t="s">
        <v>165</v>
      </c>
    </row>
    <row r="315" spans="2:65" s="16" customFormat="1" ht="16.5" customHeight="1">
      <c r="B315" s="17"/>
      <c r="C315" s="205" t="s">
        <v>590</v>
      </c>
      <c r="D315" s="132" t="s">
        <v>167</v>
      </c>
      <c r="E315" s="133" t="s">
        <v>591</v>
      </c>
      <c r="F315" s="134" t="s">
        <v>592</v>
      </c>
      <c r="G315" s="135" t="s">
        <v>278</v>
      </c>
      <c r="H315" s="136">
        <v>0.65400000000000003</v>
      </c>
      <c r="I315" s="137"/>
      <c r="J315" s="138">
        <f>ROUND(I315*H315,2)</f>
        <v>0</v>
      </c>
      <c r="K315" s="134" t="s">
        <v>171</v>
      </c>
      <c r="L315" s="17"/>
      <c r="M315" s="139" t="s">
        <v>1</v>
      </c>
      <c r="N315" s="140" t="s">
        <v>43</v>
      </c>
      <c r="P315" s="141">
        <f>O315*H315</f>
        <v>0</v>
      </c>
      <c r="Q315" s="141">
        <v>1.04922</v>
      </c>
      <c r="R315" s="141">
        <f>Q315*H315</f>
        <v>0.68618988000000003</v>
      </c>
      <c r="S315" s="141">
        <v>0</v>
      </c>
      <c r="T315" s="142">
        <f>S315*H315</f>
        <v>0</v>
      </c>
      <c r="AR315" s="143" t="s">
        <v>172</v>
      </c>
      <c r="AT315" s="143" t="s">
        <v>167</v>
      </c>
      <c r="AU315" s="143" t="s">
        <v>88</v>
      </c>
      <c r="AY315" s="2" t="s">
        <v>165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2" t="s">
        <v>86</v>
      </c>
      <c r="BK315" s="144">
        <f>ROUND(I315*H315,2)</f>
        <v>0</v>
      </c>
      <c r="BL315" s="2" t="s">
        <v>172</v>
      </c>
      <c r="BM315" s="143" t="s">
        <v>593</v>
      </c>
    </row>
    <row r="316" spans="2:65" s="16" customFormat="1">
      <c r="B316" s="17"/>
      <c r="C316" s="206"/>
      <c r="D316" s="145" t="s">
        <v>174</v>
      </c>
      <c r="F316" s="146" t="s">
        <v>594</v>
      </c>
      <c r="I316" s="147"/>
      <c r="L316" s="17"/>
      <c r="M316" s="148"/>
      <c r="T316" s="41"/>
      <c r="AT316" s="2" t="s">
        <v>174</v>
      </c>
      <c r="AU316" s="2" t="s">
        <v>88</v>
      </c>
    </row>
    <row r="317" spans="2:65" s="149" customFormat="1" ht="22.5">
      <c r="B317" s="150"/>
      <c r="C317" s="207"/>
      <c r="D317" s="151" t="s">
        <v>176</v>
      </c>
      <c r="E317" s="152" t="s">
        <v>1</v>
      </c>
      <c r="F317" s="153" t="s">
        <v>567</v>
      </c>
      <c r="H317" s="152" t="s">
        <v>1</v>
      </c>
      <c r="I317" s="154"/>
      <c r="L317" s="150"/>
      <c r="M317" s="155"/>
      <c r="T317" s="156"/>
      <c r="AT317" s="152" t="s">
        <v>176</v>
      </c>
      <c r="AU317" s="152" t="s">
        <v>88</v>
      </c>
      <c r="AV317" s="149" t="s">
        <v>86</v>
      </c>
      <c r="AW317" s="149" t="s">
        <v>34</v>
      </c>
      <c r="AX317" s="149" t="s">
        <v>78</v>
      </c>
      <c r="AY317" s="152" t="s">
        <v>165</v>
      </c>
    </row>
    <row r="318" spans="2:65" s="157" customFormat="1" ht="11.25">
      <c r="B318" s="158"/>
      <c r="C318" s="208"/>
      <c r="D318" s="151" t="s">
        <v>176</v>
      </c>
      <c r="E318" s="159" t="s">
        <v>1</v>
      </c>
      <c r="F318" s="160" t="s">
        <v>595</v>
      </c>
      <c r="H318" s="161">
        <v>0.65400000000000003</v>
      </c>
      <c r="I318" s="162"/>
      <c r="L318" s="158"/>
      <c r="M318" s="163"/>
      <c r="T318" s="164"/>
      <c r="AT318" s="159" t="s">
        <v>176</v>
      </c>
      <c r="AU318" s="159" t="s">
        <v>88</v>
      </c>
      <c r="AV318" s="157" t="s">
        <v>88</v>
      </c>
      <c r="AW318" s="157" t="s">
        <v>34</v>
      </c>
      <c r="AX318" s="157" t="s">
        <v>86</v>
      </c>
      <c r="AY318" s="159" t="s">
        <v>165</v>
      </c>
    </row>
    <row r="319" spans="2:65" s="16" customFormat="1" ht="24.2" customHeight="1">
      <c r="B319" s="17"/>
      <c r="C319" s="205" t="s">
        <v>596</v>
      </c>
      <c r="D319" s="132" t="s">
        <v>167</v>
      </c>
      <c r="E319" s="133" t="s">
        <v>597</v>
      </c>
      <c r="F319" s="134" t="s">
        <v>598</v>
      </c>
      <c r="G319" s="135" t="s">
        <v>170</v>
      </c>
      <c r="H319" s="136">
        <v>1.248</v>
      </c>
      <c r="I319" s="137"/>
      <c r="J319" s="138">
        <f>ROUND(I319*H319,2)</f>
        <v>0</v>
      </c>
      <c r="K319" s="134" t="s">
        <v>171</v>
      </c>
      <c r="L319" s="17"/>
      <c r="M319" s="139" t="s">
        <v>1</v>
      </c>
      <c r="N319" s="140" t="s">
        <v>43</v>
      </c>
      <c r="P319" s="141">
        <f>O319*H319</f>
        <v>0</v>
      </c>
      <c r="Q319" s="141">
        <v>2.16</v>
      </c>
      <c r="R319" s="141">
        <f>Q319*H319</f>
        <v>2.6956800000000003</v>
      </c>
      <c r="S319" s="141">
        <v>0</v>
      </c>
      <c r="T319" s="142">
        <f>S319*H319</f>
        <v>0</v>
      </c>
      <c r="AR319" s="143" t="s">
        <v>172</v>
      </c>
      <c r="AT319" s="143" t="s">
        <v>167</v>
      </c>
      <c r="AU319" s="143" t="s">
        <v>88</v>
      </c>
      <c r="AY319" s="2" t="s">
        <v>165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2" t="s">
        <v>86</v>
      </c>
      <c r="BK319" s="144">
        <f>ROUND(I319*H319,2)</f>
        <v>0</v>
      </c>
      <c r="BL319" s="2" t="s">
        <v>172</v>
      </c>
      <c r="BM319" s="143" t="s">
        <v>599</v>
      </c>
    </row>
    <row r="320" spans="2:65" s="16" customFormat="1">
      <c r="B320" s="17"/>
      <c r="C320" s="206"/>
      <c r="D320" s="145" t="s">
        <v>174</v>
      </c>
      <c r="F320" s="146" t="s">
        <v>600</v>
      </c>
      <c r="I320" s="147"/>
      <c r="L320" s="17"/>
      <c r="M320" s="148"/>
      <c r="T320" s="41"/>
      <c r="AT320" s="2" t="s">
        <v>174</v>
      </c>
      <c r="AU320" s="2" t="s">
        <v>88</v>
      </c>
    </row>
    <row r="321" spans="2:65" s="149" customFormat="1" ht="22.5">
      <c r="B321" s="150"/>
      <c r="C321" s="207"/>
      <c r="D321" s="151" t="s">
        <v>176</v>
      </c>
      <c r="E321" s="152" t="s">
        <v>1</v>
      </c>
      <c r="F321" s="153" t="s">
        <v>601</v>
      </c>
      <c r="H321" s="152" t="s">
        <v>1</v>
      </c>
      <c r="I321" s="154"/>
      <c r="L321" s="150"/>
      <c r="M321" s="155"/>
      <c r="T321" s="156"/>
      <c r="AT321" s="152" t="s">
        <v>176</v>
      </c>
      <c r="AU321" s="152" t="s">
        <v>88</v>
      </c>
      <c r="AV321" s="149" t="s">
        <v>86</v>
      </c>
      <c r="AW321" s="149" t="s">
        <v>34</v>
      </c>
      <c r="AX321" s="149" t="s">
        <v>78</v>
      </c>
      <c r="AY321" s="152" t="s">
        <v>165</v>
      </c>
    </row>
    <row r="322" spans="2:65" s="157" customFormat="1" ht="11.25">
      <c r="B322" s="158"/>
      <c r="C322" s="208"/>
      <c r="D322" s="151" t="s">
        <v>176</v>
      </c>
      <c r="E322" s="159" t="s">
        <v>1</v>
      </c>
      <c r="F322" s="160" t="s">
        <v>602</v>
      </c>
      <c r="H322" s="161">
        <v>1.248</v>
      </c>
      <c r="I322" s="162"/>
      <c r="L322" s="158"/>
      <c r="M322" s="163"/>
      <c r="T322" s="164"/>
      <c r="AT322" s="159" t="s">
        <v>176</v>
      </c>
      <c r="AU322" s="159" t="s">
        <v>88</v>
      </c>
      <c r="AV322" s="157" t="s">
        <v>88</v>
      </c>
      <c r="AW322" s="157" t="s">
        <v>34</v>
      </c>
      <c r="AX322" s="157" t="s">
        <v>86</v>
      </c>
      <c r="AY322" s="159" t="s">
        <v>165</v>
      </c>
    </row>
    <row r="323" spans="2:65" s="16" customFormat="1" ht="16.5" customHeight="1">
      <c r="B323" s="17"/>
      <c r="C323" s="205" t="s">
        <v>603</v>
      </c>
      <c r="D323" s="132" t="s">
        <v>167</v>
      </c>
      <c r="E323" s="133" t="s">
        <v>604</v>
      </c>
      <c r="F323" s="134" t="s">
        <v>605</v>
      </c>
      <c r="G323" s="135" t="s">
        <v>170</v>
      </c>
      <c r="H323" s="136">
        <v>2.496</v>
      </c>
      <c r="I323" s="137"/>
      <c r="J323" s="138">
        <f>ROUND(I323*H323,2)</f>
        <v>0</v>
      </c>
      <c r="K323" s="134" t="s">
        <v>171</v>
      </c>
      <c r="L323" s="17"/>
      <c r="M323" s="139" t="s">
        <v>1</v>
      </c>
      <c r="N323" s="140" t="s">
        <v>43</v>
      </c>
      <c r="P323" s="141">
        <f>O323*H323</f>
        <v>0</v>
      </c>
      <c r="Q323" s="141">
        <v>2.5018699999999998</v>
      </c>
      <c r="R323" s="141">
        <f>Q323*H323</f>
        <v>6.2446675199999993</v>
      </c>
      <c r="S323" s="141">
        <v>0</v>
      </c>
      <c r="T323" s="142">
        <f>S323*H323</f>
        <v>0</v>
      </c>
      <c r="AR323" s="143" t="s">
        <v>172</v>
      </c>
      <c r="AT323" s="143" t="s">
        <v>167</v>
      </c>
      <c r="AU323" s="143" t="s">
        <v>88</v>
      </c>
      <c r="AY323" s="2" t="s">
        <v>165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2" t="s">
        <v>86</v>
      </c>
      <c r="BK323" s="144">
        <f>ROUND(I323*H323,2)</f>
        <v>0</v>
      </c>
      <c r="BL323" s="2" t="s">
        <v>172</v>
      </c>
      <c r="BM323" s="143" t="s">
        <v>606</v>
      </c>
    </row>
    <row r="324" spans="2:65" s="16" customFormat="1">
      <c r="B324" s="17"/>
      <c r="C324" s="206"/>
      <c r="D324" s="145" t="s">
        <v>174</v>
      </c>
      <c r="F324" s="146" t="s">
        <v>607</v>
      </c>
      <c r="I324" s="147"/>
      <c r="L324" s="17"/>
      <c r="M324" s="148"/>
      <c r="T324" s="41"/>
      <c r="AT324" s="2" t="s">
        <v>174</v>
      </c>
      <c r="AU324" s="2" t="s">
        <v>88</v>
      </c>
    </row>
    <row r="325" spans="2:65" s="149" customFormat="1" ht="11.25">
      <c r="B325" s="150"/>
      <c r="C325" s="207"/>
      <c r="D325" s="151" t="s">
        <v>176</v>
      </c>
      <c r="E325" s="152" t="s">
        <v>1</v>
      </c>
      <c r="F325" s="153" t="s">
        <v>608</v>
      </c>
      <c r="H325" s="152" t="s">
        <v>1</v>
      </c>
      <c r="I325" s="154"/>
      <c r="L325" s="150"/>
      <c r="M325" s="155"/>
      <c r="T325" s="156"/>
      <c r="AT325" s="152" t="s">
        <v>176</v>
      </c>
      <c r="AU325" s="152" t="s">
        <v>88</v>
      </c>
      <c r="AV325" s="149" t="s">
        <v>86</v>
      </c>
      <c r="AW325" s="149" t="s">
        <v>34</v>
      </c>
      <c r="AX325" s="149" t="s">
        <v>78</v>
      </c>
      <c r="AY325" s="152" t="s">
        <v>165</v>
      </c>
    </row>
    <row r="326" spans="2:65" s="157" customFormat="1" ht="11.25">
      <c r="B326" s="158"/>
      <c r="C326" s="208"/>
      <c r="D326" s="151" t="s">
        <v>176</v>
      </c>
      <c r="E326" s="159" t="s">
        <v>1</v>
      </c>
      <c r="F326" s="160" t="s">
        <v>609</v>
      </c>
      <c r="H326" s="161">
        <v>2.496</v>
      </c>
      <c r="I326" s="162"/>
      <c r="L326" s="158"/>
      <c r="M326" s="163"/>
      <c r="T326" s="164"/>
      <c r="AT326" s="159" t="s">
        <v>176</v>
      </c>
      <c r="AU326" s="159" t="s">
        <v>88</v>
      </c>
      <c r="AV326" s="157" t="s">
        <v>88</v>
      </c>
      <c r="AW326" s="157" t="s">
        <v>34</v>
      </c>
      <c r="AX326" s="157" t="s">
        <v>86</v>
      </c>
      <c r="AY326" s="159" t="s">
        <v>165</v>
      </c>
    </row>
    <row r="327" spans="2:65" s="16" customFormat="1" ht="16.5" customHeight="1">
      <c r="B327" s="17"/>
      <c r="C327" s="205" t="s">
        <v>610</v>
      </c>
      <c r="D327" s="132" t="s">
        <v>167</v>
      </c>
      <c r="E327" s="133" t="s">
        <v>611</v>
      </c>
      <c r="F327" s="134" t="s">
        <v>612</v>
      </c>
      <c r="G327" s="135" t="s">
        <v>268</v>
      </c>
      <c r="H327" s="136">
        <v>6.24</v>
      </c>
      <c r="I327" s="137"/>
      <c r="J327" s="138">
        <f>ROUND(I327*H327,2)</f>
        <v>0</v>
      </c>
      <c r="K327" s="134" t="s">
        <v>171</v>
      </c>
      <c r="L327" s="17"/>
      <c r="M327" s="139" t="s">
        <v>1</v>
      </c>
      <c r="N327" s="140" t="s">
        <v>43</v>
      </c>
      <c r="P327" s="141">
        <f>O327*H327</f>
        <v>0</v>
      </c>
      <c r="Q327" s="141">
        <v>2.6900000000000001E-3</v>
      </c>
      <c r="R327" s="141">
        <f>Q327*H327</f>
        <v>1.6785600000000001E-2</v>
      </c>
      <c r="S327" s="141">
        <v>0</v>
      </c>
      <c r="T327" s="142">
        <f>S327*H327</f>
        <v>0</v>
      </c>
      <c r="AR327" s="143" t="s">
        <v>172</v>
      </c>
      <c r="AT327" s="143" t="s">
        <v>167</v>
      </c>
      <c r="AU327" s="143" t="s">
        <v>88</v>
      </c>
      <c r="AY327" s="2" t="s">
        <v>165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2" t="s">
        <v>86</v>
      </c>
      <c r="BK327" s="144">
        <f>ROUND(I327*H327,2)</f>
        <v>0</v>
      </c>
      <c r="BL327" s="2" t="s">
        <v>172</v>
      </c>
      <c r="BM327" s="143" t="s">
        <v>613</v>
      </c>
    </row>
    <row r="328" spans="2:65" s="16" customFormat="1">
      <c r="B328" s="17"/>
      <c r="C328" s="206"/>
      <c r="D328" s="145" t="s">
        <v>174</v>
      </c>
      <c r="F328" s="146" t="s">
        <v>614</v>
      </c>
      <c r="I328" s="147"/>
      <c r="L328" s="17"/>
      <c r="M328" s="148"/>
      <c r="T328" s="41"/>
      <c r="AT328" s="2" t="s">
        <v>174</v>
      </c>
      <c r="AU328" s="2" t="s">
        <v>88</v>
      </c>
    </row>
    <row r="329" spans="2:65" s="149" customFormat="1" ht="11.25">
      <c r="B329" s="150"/>
      <c r="C329" s="207"/>
      <c r="D329" s="151" t="s">
        <v>176</v>
      </c>
      <c r="E329" s="152" t="s">
        <v>1</v>
      </c>
      <c r="F329" s="153" t="s">
        <v>608</v>
      </c>
      <c r="H329" s="152" t="s">
        <v>1</v>
      </c>
      <c r="I329" s="154"/>
      <c r="L329" s="150"/>
      <c r="M329" s="155"/>
      <c r="T329" s="156"/>
      <c r="AT329" s="152" t="s">
        <v>176</v>
      </c>
      <c r="AU329" s="152" t="s">
        <v>88</v>
      </c>
      <c r="AV329" s="149" t="s">
        <v>86</v>
      </c>
      <c r="AW329" s="149" t="s">
        <v>34</v>
      </c>
      <c r="AX329" s="149" t="s">
        <v>78</v>
      </c>
      <c r="AY329" s="152" t="s">
        <v>165</v>
      </c>
    </row>
    <row r="330" spans="2:65" s="157" customFormat="1" ht="11.25">
      <c r="B330" s="158"/>
      <c r="C330" s="208"/>
      <c r="D330" s="151" t="s">
        <v>176</v>
      </c>
      <c r="E330" s="159" t="s">
        <v>1</v>
      </c>
      <c r="F330" s="160" t="s">
        <v>615</v>
      </c>
      <c r="H330" s="161">
        <v>6.24</v>
      </c>
      <c r="I330" s="162"/>
      <c r="L330" s="158"/>
      <c r="M330" s="163"/>
      <c r="T330" s="164"/>
      <c r="AT330" s="159" t="s">
        <v>176</v>
      </c>
      <c r="AU330" s="159" t="s">
        <v>88</v>
      </c>
      <c r="AV330" s="157" t="s">
        <v>88</v>
      </c>
      <c r="AW330" s="157" t="s">
        <v>34</v>
      </c>
      <c r="AX330" s="157" t="s">
        <v>86</v>
      </c>
      <c r="AY330" s="159" t="s">
        <v>165</v>
      </c>
    </row>
    <row r="331" spans="2:65" s="16" customFormat="1" ht="16.5" customHeight="1">
      <c r="B331" s="17"/>
      <c r="C331" s="205" t="s">
        <v>616</v>
      </c>
      <c r="D331" s="132" t="s">
        <v>167</v>
      </c>
      <c r="E331" s="133" t="s">
        <v>617</v>
      </c>
      <c r="F331" s="134" t="s">
        <v>618</v>
      </c>
      <c r="G331" s="135" t="s">
        <v>268</v>
      </c>
      <c r="H331" s="136">
        <v>6.24</v>
      </c>
      <c r="I331" s="137"/>
      <c r="J331" s="138">
        <f>ROUND(I331*H331,2)</f>
        <v>0</v>
      </c>
      <c r="K331" s="134" t="s">
        <v>171</v>
      </c>
      <c r="L331" s="17"/>
      <c r="M331" s="139" t="s">
        <v>1</v>
      </c>
      <c r="N331" s="140" t="s">
        <v>43</v>
      </c>
      <c r="P331" s="141">
        <f>O331*H331</f>
        <v>0</v>
      </c>
      <c r="Q331" s="141">
        <v>0</v>
      </c>
      <c r="R331" s="141">
        <f>Q331*H331</f>
        <v>0</v>
      </c>
      <c r="S331" s="141">
        <v>0</v>
      </c>
      <c r="T331" s="142">
        <f>S331*H331</f>
        <v>0</v>
      </c>
      <c r="AR331" s="143" t="s">
        <v>172</v>
      </c>
      <c r="AT331" s="143" t="s">
        <v>167</v>
      </c>
      <c r="AU331" s="143" t="s">
        <v>88</v>
      </c>
      <c r="AY331" s="2" t="s">
        <v>165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2" t="s">
        <v>86</v>
      </c>
      <c r="BK331" s="144">
        <f>ROUND(I331*H331,2)</f>
        <v>0</v>
      </c>
      <c r="BL331" s="2" t="s">
        <v>172</v>
      </c>
      <c r="BM331" s="143" t="s">
        <v>619</v>
      </c>
    </row>
    <row r="332" spans="2:65" s="16" customFormat="1">
      <c r="B332" s="17"/>
      <c r="C332" s="206"/>
      <c r="D332" s="145" t="s">
        <v>174</v>
      </c>
      <c r="F332" s="146" t="s">
        <v>620</v>
      </c>
      <c r="I332" s="147"/>
      <c r="L332" s="17"/>
      <c r="M332" s="148"/>
      <c r="T332" s="41"/>
      <c r="AT332" s="2" t="s">
        <v>174</v>
      </c>
      <c r="AU332" s="2" t="s">
        <v>88</v>
      </c>
    </row>
    <row r="333" spans="2:65" s="119" customFormat="1" ht="22.9" customHeight="1">
      <c r="B333" s="120"/>
      <c r="D333" s="121" t="s">
        <v>77</v>
      </c>
      <c r="E333" s="130" t="s">
        <v>184</v>
      </c>
      <c r="F333" s="130" t="s">
        <v>621</v>
      </c>
      <c r="I333" s="123"/>
      <c r="J333" s="131">
        <f>BK333</f>
        <v>0</v>
      </c>
      <c r="L333" s="120"/>
      <c r="M333" s="125"/>
      <c r="P333" s="126">
        <f>P334+SUM(P335:P415)</f>
        <v>0</v>
      </c>
      <c r="R333" s="126">
        <f>R334+SUM(R335:R415)</f>
        <v>1163.6365979299997</v>
      </c>
      <c r="T333" s="127">
        <f>T334+SUM(T335:T415)</f>
        <v>0</v>
      </c>
      <c r="AR333" s="121" t="s">
        <v>86</v>
      </c>
      <c r="AT333" s="128" t="s">
        <v>77</v>
      </c>
      <c r="AU333" s="128" t="s">
        <v>86</v>
      </c>
      <c r="AY333" s="121" t="s">
        <v>165</v>
      </c>
      <c r="BK333" s="129">
        <f>BK334+SUM(BK335:BK415)</f>
        <v>0</v>
      </c>
    </row>
    <row r="334" spans="2:65" s="16" customFormat="1" ht="24.2" customHeight="1">
      <c r="B334" s="17"/>
      <c r="C334" s="214" t="s">
        <v>622</v>
      </c>
      <c r="D334" s="132" t="s">
        <v>167</v>
      </c>
      <c r="E334" s="133" t="s">
        <v>623</v>
      </c>
      <c r="F334" s="134" t="s">
        <v>624</v>
      </c>
      <c r="G334" s="135" t="s">
        <v>268</v>
      </c>
      <c r="H334" s="136">
        <v>112.9</v>
      </c>
      <c r="I334" s="137"/>
      <c r="J334" s="138">
        <f>ROUND(I334*H334,2)</f>
        <v>0</v>
      </c>
      <c r="K334" s="134" t="s">
        <v>171</v>
      </c>
      <c r="L334" s="17"/>
      <c r="M334" s="139" t="s">
        <v>1</v>
      </c>
      <c r="N334" s="140" t="s">
        <v>43</v>
      </c>
      <c r="P334" s="141">
        <f>O334*H334</f>
        <v>0</v>
      </c>
      <c r="Q334" s="141">
        <v>0.25523000000000001</v>
      </c>
      <c r="R334" s="141">
        <f>Q334*H334</f>
        <v>28.815467000000002</v>
      </c>
      <c r="S334" s="141">
        <v>0</v>
      </c>
      <c r="T334" s="142">
        <f>S334*H334</f>
        <v>0</v>
      </c>
      <c r="AR334" s="143" t="s">
        <v>172</v>
      </c>
      <c r="AT334" s="143" t="s">
        <v>167</v>
      </c>
      <c r="AU334" s="143" t="s">
        <v>88</v>
      </c>
      <c r="AY334" s="2" t="s">
        <v>165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2" t="s">
        <v>86</v>
      </c>
      <c r="BK334" s="144">
        <f>ROUND(I334*H334,2)</f>
        <v>0</v>
      </c>
      <c r="BL334" s="2" t="s">
        <v>172</v>
      </c>
      <c r="BM334" s="143" t="s">
        <v>625</v>
      </c>
    </row>
    <row r="335" spans="2:65" s="16" customFormat="1">
      <c r="B335" s="17"/>
      <c r="C335" s="215"/>
      <c r="D335" s="145" t="s">
        <v>174</v>
      </c>
      <c r="F335" s="146" t="s">
        <v>626</v>
      </c>
      <c r="I335" s="147"/>
      <c r="L335" s="17"/>
      <c r="M335" s="148"/>
      <c r="T335" s="41"/>
      <c r="AT335" s="2" t="s">
        <v>174</v>
      </c>
      <c r="AU335" s="2" t="s">
        <v>88</v>
      </c>
    </row>
    <row r="336" spans="2:65" s="149" customFormat="1" ht="11.25">
      <c r="B336" s="150"/>
      <c r="C336" s="216"/>
      <c r="D336" s="151" t="s">
        <v>176</v>
      </c>
      <c r="E336" s="152" t="s">
        <v>1</v>
      </c>
      <c r="F336" s="153" t="s">
        <v>627</v>
      </c>
      <c r="H336" s="152" t="s">
        <v>1</v>
      </c>
      <c r="I336" s="154"/>
      <c r="L336" s="150"/>
      <c r="M336" s="155"/>
      <c r="T336" s="156"/>
      <c r="AT336" s="152" t="s">
        <v>176</v>
      </c>
      <c r="AU336" s="152" t="s">
        <v>88</v>
      </c>
      <c r="AV336" s="149" t="s">
        <v>86</v>
      </c>
      <c r="AW336" s="149" t="s">
        <v>34</v>
      </c>
      <c r="AX336" s="149" t="s">
        <v>78</v>
      </c>
      <c r="AY336" s="152" t="s">
        <v>165</v>
      </c>
    </row>
    <row r="337" spans="2:65" s="157" customFormat="1" ht="11.25">
      <c r="B337" s="158"/>
      <c r="C337" s="216"/>
      <c r="D337" s="151" t="s">
        <v>176</v>
      </c>
      <c r="E337" s="159" t="s">
        <v>1</v>
      </c>
      <c r="F337" s="160" t="s">
        <v>628</v>
      </c>
      <c r="H337" s="161">
        <v>36.299999999999997</v>
      </c>
      <c r="I337" s="162"/>
      <c r="L337" s="158"/>
      <c r="M337" s="163"/>
      <c r="T337" s="164"/>
      <c r="AT337" s="159" t="s">
        <v>176</v>
      </c>
      <c r="AU337" s="159" t="s">
        <v>88</v>
      </c>
      <c r="AV337" s="157" t="s">
        <v>88</v>
      </c>
      <c r="AW337" s="157" t="s">
        <v>34</v>
      </c>
      <c r="AX337" s="157" t="s">
        <v>78</v>
      </c>
      <c r="AY337" s="159" t="s">
        <v>165</v>
      </c>
    </row>
    <row r="338" spans="2:65" s="157" customFormat="1" ht="11.25">
      <c r="B338" s="158"/>
      <c r="C338" s="216"/>
      <c r="D338" s="151" t="s">
        <v>176</v>
      </c>
      <c r="E338" s="159" t="s">
        <v>1</v>
      </c>
      <c r="F338" s="160" t="s">
        <v>629</v>
      </c>
      <c r="H338" s="161">
        <v>76.599999999999994</v>
      </c>
      <c r="I338" s="162"/>
      <c r="L338" s="158"/>
      <c r="M338" s="163"/>
      <c r="T338" s="164"/>
      <c r="AT338" s="159" t="s">
        <v>176</v>
      </c>
      <c r="AU338" s="159" t="s">
        <v>88</v>
      </c>
      <c r="AV338" s="157" t="s">
        <v>88</v>
      </c>
      <c r="AW338" s="157" t="s">
        <v>34</v>
      </c>
      <c r="AX338" s="157" t="s">
        <v>78</v>
      </c>
      <c r="AY338" s="159" t="s">
        <v>165</v>
      </c>
    </row>
    <row r="339" spans="2:65" s="165" customFormat="1" ht="11.25">
      <c r="B339" s="166"/>
      <c r="C339" s="216"/>
      <c r="D339" s="151" t="s">
        <v>176</v>
      </c>
      <c r="E339" s="167" t="s">
        <v>1</v>
      </c>
      <c r="F339" s="168" t="s">
        <v>191</v>
      </c>
      <c r="H339" s="169">
        <v>112.9</v>
      </c>
      <c r="I339" s="170"/>
      <c r="L339" s="166"/>
      <c r="M339" s="171"/>
      <c r="T339" s="172"/>
      <c r="AT339" s="167" t="s">
        <v>176</v>
      </c>
      <c r="AU339" s="167" t="s">
        <v>88</v>
      </c>
      <c r="AV339" s="165" t="s">
        <v>172</v>
      </c>
      <c r="AW339" s="165" t="s">
        <v>34</v>
      </c>
      <c r="AX339" s="165" t="s">
        <v>86</v>
      </c>
      <c r="AY339" s="167" t="s">
        <v>165</v>
      </c>
    </row>
    <row r="340" spans="2:65" s="16" customFormat="1" ht="21.75" customHeight="1">
      <c r="B340" s="17"/>
      <c r="C340" s="214" t="s">
        <v>630</v>
      </c>
      <c r="D340" s="132" t="s">
        <v>167</v>
      </c>
      <c r="E340" s="133" t="s">
        <v>631</v>
      </c>
      <c r="F340" s="134" t="s">
        <v>632</v>
      </c>
      <c r="G340" s="135" t="s">
        <v>452</v>
      </c>
      <c r="H340" s="136">
        <v>3</v>
      </c>
      <c r="I340" s="137"/>
      <c r="J340" s="138">
        <f>ROUND(I340*H340,2)</f>
        <v>0</v>
      </c>
      <c r="K340" s="134" t="s">
        <v>171</v>
      </c>
      <c r="L340" s="17"/>
      <c r="M340" s="139" t="s">
        <v>1</v>
      </c>
      <c r="N340" s="140" t="s">
        <v>43</v>
      </c>
      <c r="P340" s="141">
        <f>O340*H340</f>
        <v>0</v>
      </c>
      <c r="Q340" s="141">
        <v>2.2780000000000002E-2</v>
      </c>
      <c r="R340" s="141">
        <f>Q340*H340</f>
        <v>6.8340000000000012E-2</v>
      </c>
      <c r="S340" s="141">
        <v>0</v>
      </c>
      <c r="T340" s="142">
        <f>S340*H340</f>
        <v>0</v>
      </c>
      <c r="AR340" s="143" t="s">
        <v>172</v>
      </c>
      <c r="AT340" s="143" t="s">
        <v>167</v>
      </c>
      <c r="AU340" s="143" t="s">
        <v>88</v>
      </c>
      <c r="AY340" s="2" t="s">
        <v>165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2" t="s">
        <v>86</v>
      </c>
      <c r="BK340" s="144">
        <f>ROUND(I340*H340,2)</f>
        <v>0</v>
      </c>
      <c r="BL340" s="2" t="s">
        <v>172</v>
      </c>
      <c r="BM340" s="143" t="s">
        <v>633</v>
      </c>
    </row>
    <row r="341" spans="2:65" s="16" customFormat="1">
      <c r="B341" s="17"/>
      <c r="C341" s="215"/>
      <c r="D341" s="145" t="s">
        <v>174</v>
      </c>
      <c r="F341" s="146" t="s">
        <v>634</v>
      </c>
      <c r="I341" s="147"/>
      <c r="L341" s="17"/>
      <c r="M341" s="148"/>
      <c r="T341" s="41"/>
      <c r="AT341" s="2" t="s">
        <v>174</v>
      </c>
      <c r="AU341" s="2" t="s">
        <v>88</v>
      </c>
    </row>
    <row r="342" spans="2:65" s="149" customFormat="1" ht="11.25">
      <c r="B342" s="150"/>
      <c r="C342" s="216"/>
      <c r="D342" s="151" t="s">
        <v>176</v>
      </c>
      <c r="E342" s="152" t="s">
        <v>1</v>
      </c>
      <c r="F342" s="153" t="s">
        <v>635</v>
      </c>
      <c r="H342" s="152" t="s">
        <v>1</v>
      </c>
      <c r="I342" s="154"/>
      <c r="L342" s="150"/>
      <c r="M342" s="155"/>
      <c r="T342" s="156"/>
      <c r="AT342" s="152" t="s">
        <v>176</v>
      </c>
      <c r="AU342" s="152" t="s">
        <v>88</v>
      </c>
      <c r="AV342" s="149" t="s">
        <v>86</v>
      </c>
      <c r="AW342" s="149" t="s">
        <v>34</v>
      </c>
      <c r="AX342" s="149" t="s">
        <v>78</v>
      </c>
      <c r="AY342" s="152" t="s">
        <v>165</v>
      </c>
    </row>
    <row r="343" spans="2:65" s="157" customFormat="1" ht="11.25">
      <c r="B343" s="158"/>
      <c r="C343" s="216"/>
      <c r="D343" s="151" t="s">
        <v>176</v>
      </c>
      <c r="E343" s="159" t="s">
        <v>1</v>
      </c>
      <c r="F343" s="160" t="s">
        <v>184</v>
      </c>
      <c r="H343" s="161">
        <v>3</v>
      </c>
      <c r="I343" s="162"/>
      <c r="L343" s="158"/>
      <c r="M343" s="163"/>
      <c r="T343" s="164"/>
      <c r="AT343" s="159" t="s">
        <v>176</v>
      </c>
      <c r="AU343" s="159" t="s">
        <v>88</v>
      </c>
      <c r="AV343" s="157" t="s">
        <v>88</v>
      </c>
      <c r="AW343" s="157" t="s">
        <v>34</v>
      </c>
      <c r="AX343" s="157" t="s">
        <v>86</v>
      </c>
      <c r="AY343" s="159" t="s">
        <v>165</v>
      </c>
    </row>
    <row r="344" spans="2:65" s="16" customFormat="1" ht="21.75" customHeight="1">
      <c r="B344" s="17"/>
      <c r="C344" s="214" t="s">
        <v>636</v>
      </c>
      <c r="D344" s="132" t="s">
        <v>167</v>
      </c>
      <c r="E344" s="133" t="s">
        <v>637</v>
      </c>
      <c r="F344" s="134" t="s">
        <v>638</v>
      </c>
      <c r="G344" s="135" t="s">
        <v>452</v>
      </c>
      <c r="H344" s="136">
        <v>12</v>
      </c>
      <c r="I344" s="137"/>
      <c r="J344" s="138">
        <f>ROUND(I344*H344,2)</f>
        <v>0</v>
      </c>
      <c r="K344" s="134" t="s">
        <v>171</v>
      </c>
      <c r="L344" s="17"/>
      <c r="M344" s="139" t="s">
        <v>1</v>
      </c>
      <c r="N344" s="140" t="s">
        <v>43</v>
      </c>
      <c r="P344" s="141">
        <f>O344*H344</f>
        <v>0</v>
      </c>
      <c r="Q344" s="141">
        <v>4.555E-2</v>
      </c>
      <c r="R344" s="141">
        <f>Q344*H344</f>
        <v>0.54659999999999997</v>
      </c>
      <c r="S344" s="141">
        <v>0</v>
      </c>
      <c r="T344" s="142">
        <f>S344*H344</f>
        <v>0</v>
      </c>
      <c r="AR344" s="143" t="s">
        <v>172</v>
      </c>
      <c r="AT344" s="143" t="s">
        <v>167</v>
      </c>
      <c r="AU344" s="143" t="s">
        <v>88</v>
      </c>
      <c r="AY344" s="2" t="s">
        <v>165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2" t="s">
        <v>86</v>
      </c>
      <c r="BK344" s="144">
        <f>ROUND(I344*H344,2)</f>
        <v>0</v>
      </c>
      <c r="BL344" s="2" t="s">
        <v>172</v>
      </c>
      <c r="BM344" s="143" t="s">
        <v>639</v>
      </c>
    </row>
    <row r="345" spans="2:65" s="16" customFormat="1">
      <c r="B345" s="17"/>
      <c r="C345" s="215"/>
      <c r="D345" s="145" t="s">
        <v>174</v>
      </c>
      <c r="F345" s="146" t="s">
        <v>640</v>
      </c>
      <c r="I345" s="147"/>
      <c r="L345" s="17"/>
      <c r="M345" s="148"/>
      <c r="T345" s="41"/>
      <c r="AT345" s="2" t="s">
        <v>174</v>
      </c>
      <c r="AU345" s="2" t="s">
        <v>88</v>
      </c>
    </row>
    <row r="346" spans="2:65" s="149" customFormat="1" ht="11.25">
      <c r="B346" s="150"/>
      <c r="C346" s="216"/>
      <c r="D346" s="151" t="s">
        <v>176</v>
      </c>
      <c r="E346" s="152" t="s">
        <v>1</v>
      </c>
      <c r="F346" s="153" t="s">
        <v>641</v>
      </c>
      <c r="H346" s="152" t="s">
        <v>1</v>
      </c>
      <c r="I346" s="154"/>
      <c r="L346" s="150"/>
      <c r="M346" s="155"/>
      <c r="T346" s="156"/>
      <c r="AT346" s="152" t="s">
        <v>176</v>
      </c>
      <c r="AU346" s="152" t="s">
        <v>88</v>
      </c>
      <c r="AV346" s="149" t="s">
        <v>86</v>
      </c>
      <c r="AW346" s="149" t="s">
        <v>34</v>
      </c>
      <c r="AX346" s="149" t="s">
        <v>78</v>
      </c>
      <c r="AY346" s="152" t="s">
        <v>165</v>
      </c>
    </row>
    <row r="347" spans="2:65" s="157" customFormat="1" ht="11.25">
      <c r="B347" s="158"/>
      <c r="C347" s="216"/>
      <c r="D347" s="151" t="s">
        <v>176</v>
      </c>
      <c r="E347" s="159" t="s">
        <v>1</v>
      </c>
      <c r="F347" s="160" t="s">
        <v>245</v>
      </c>
      <c r="H347" s="161">
        <v>12</v>
      </c>
      <c r="I347" s="162"/>
      <c r="L347" s="158"/>
      <c r="M347" s="163"/>
      <c r="T347" s="164"/>
      <c r="AT347" s="159" t="s">
        <v>176</v>
      </c>
      <c r="AU347" s="159" t="s">
        <v>88</v>
      </c>
      <c r="AV347" s="157" t="s">
        <v>88</v>
      </c>
      <c r="AW347" s="157" t="s">
        <v>34</v>
      </c>
      <c r="AX347" s="157" t="s">
        <v>86</v>
      </c>
      <c r="AY347" s="159" t="s">
        <v>165</v>
      </c>
    </row>
    <row r="348" spans="2:65" s="16" customFormat="1" ht="21.75" customHeight="1">
      <c r="B348" s="17"/>
      <c r="C348" s="214" t="s">
        <v>642</v>
      </c>
      <c r="D348" s="132" t="s">
        <v>167</v>
      </c>
      <c r="E348" s="133" t="s">
        <v>643</v>
      </c>
      <c r="F348" s="134" t="s">
        <v>644</v>
      </c>
      <c r="G348" s="135" t="s">
        <v>452</v>
      </c>
      <c r="H348" s="136">
        <v>3</v>
      </c>
      <c r="I348" s="137"/>
      <c r="J348" s="138">
        <f>ROUND(I348*H348,2)</f>
        <v>0</v>
      </c>
      <c r="K348" s="134" t="s">
        <v>171</v>
      </c>
      <c r="L348" s="17"/>
      <c r="M348" s="139" t="s">
        <v>1</v>
      </c>
      <c r="N348" s="140" t="s">
        <v>43</v>
      </c>
      <c r="P348" s="141">
        <f>O348*H348</f>
        <v>0</v>
      </c>
      <c r="Q348" s="141">
        <v>5.4550000000000001E-2</v>
      </c>
      <c r="R348" s="141">
        <f>Q348*H348</f>
        <v>0.16365000000000002</v>
      </c>
      <c r="S348" s="141">
        <v>0</v>
      </c>
      <c r="T348" s="142">
        <f>S348*H348</f>
        <v>0</v>
      </c>
      <c r="AR348" s="143" t="s">
        <v>172</v>
      </c>
      <c r="AT348" s="143" t="s">
        <v>167</v>
      </c>
      <c r="AU348" s="143" t="s">
        <v>88</v>
      </c>
      <c r="AY348" s="2" t="s">
        <v>165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2" t="s">
        <v>86</v>
      </c>
      <c r="BK348" s="144">
        <f>ROUND(I348*H348,2)</f>
        <v>0</v>
      </c>
      <c r="BL348" s="2" t="s">
        <v>172</v>
      </c>
      <c r="BM348" s="143" t="s">
        <v>645</v>
      </c>
    </row>
    <row r="349" spans="2:65" s="16" customFormat="1">
      <c r="B349" s="17"/>
      <c r="C349" s="215"/>
      <c r="D349" s="145" t="s">
        <v>174</v>
      </c>
      <c r="F349" s="146" t="s">
        <v>646</v>
      </c>
      <c r="I349" s="147"/>
      <c r="L349" s="17"/>
      <c r="M349" s="148"/>
      <c r="T349" s="41"/>
      <c r="AT349" s="2" t="s">
        <v>174</v>
      </c>
      <c r="AU349" s="2" t="s">
        <v>88</v>
      </c>
    </row>
    <row r="350" spans="2:65" s="149" customFormat="1" ht="11.25">
      <c r="B350" s="150"/>
      <c r="C350" s="216"/>
      <c r="D350" s="151" t="s">
        <v>176</v>
      </c>
      <c r="E350" s="152" t="s">
        <v>1</v>
      </c>
      <c r="F350" s="153" t="s">
        <v>647</v>
      </c>
      <c r="H350" s="152" t="s">
        <v>1</v>
      </c>
      <c r="I350" s="154"/>
      <c r="L350" s="150"/>
      <c r="M350" s="155"/>
      <c r="T350" s="156"/>
      <c r="AT350" s="152" t="s">
        <v>176</v>
      </c>
      <c r="AU350" s="152" t="s">
        <v>88</v>
      </c>
      <c r="AV350" s="149" t="s">
        <v>86</v>
      </c>
      <c r="AW350" s="149" t="s">
        <v>34</v>
      </c>
      <c r="AX350" s="149" t="s">
        <v>78</v>
      </c>
      <c r="AY350" s="152" t="s">
        <v>165</v>
      </c>
    </row>
    <row r="351" spans="2:65" s="157" customFormat="1" ht="11.25">
      <c r="B351" s="158"/>
      <c r="C351" s="216"/>
      <c r="D351" s="151" t="s">
        <v>176</v>
      </c>
      <c r="E351" s="159" t="s">
        <v>1</v>
      </c>
      <c r="F351" s="160" t="s">
        <v>184</v>
      </c>
      <c r="H351" s="161">
        <v>3</v>
      </c>
      <c r="I351" s="162"/>
      <c r="L351" s="158"/>
      <c r="M351" s="163"/>
      <c r="T351" s="164"/>
      <c r="AT351" s="159" t="s">
        <v>176</v>
      </c>
      <c r="AU351" s="159" t="s">
        <v>88</v>
      </c>
      <c r="AV351" s="157" t="s">
        <v>88</v>
      </c>
      <c r="AW351" s="157" t="s">
        <v>34</v>
      </c>
      <c r="AX351" s="157" t="s">
        <v>86</v>
      </c>
      <c r="AY351" s="159" t="s">
        <v>165</v>
      </c>
    </row>
    <row r="352" spans="2:65" s="16" customFormat="1" ht="21.75" customHeight="1">
      <c r="B352" s="17"/>
      <c r="C352" s="214" t="s">
        <v>648</v>
      </c>
      <c r="D352" s="132" t="s">
        <v>167</v>
      </c>
      <c r="E352" s="133" t="s">
        <v>649</v>
      </c>
      <c r="F352" s="134" t="s">
        <v>650</v>
      </c>
      <c r="G352" s="135" t="s">
        <v>248</v>
      </c>
      <c r="H352" s="136">
        <v>6.5</v>
      </c>
      <c r="I352" s="137"/>
      <c r="J352" s="138">
        <f>ROUND(I352*H352,2)</f>
        <v>0</v>
      </c>
      <c r="K352" s="134" t="s">
        <v>171</v>
      </c>
      <c r="L352" s="17"/>
      <c r="M352" s="139" t="s">
        <v>1</v>
      </c>
      <c r="N352" s="140" t="s">
        <v>43</v>
      </c>
      <c r="P352" s="141">
        <f>O352*H352</f>
        <v>0</v>
      </c>
      <c r="Q352" s="141">
        <v>3.4000000000000002E-4</v>
      </c>
      <c r="R352" s="141">
        <f>Q352*H352</f>
        <v>2.2100000000000002E-3</v>
      </c>
      <c r="S352" s="141">
        <v>0</v>
      </c>
      <c r="T352" s="142">
        <f>S352*H352</f>
        <v>0</v>
      </c>
      <c r="AR352" s="143" t="s">
        <v>172</v>
      </c>
      <c r="AT352" s="143" t="s">
        <v>167</v>
      </c>
      <c r="AU352" s="143" t="s">
        <v>88</v>
      </c>
      <c r="AY352" s="2" t="s">
        <v>165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2" t="s">
        <v>86</v>
      </c>
      <c r="BK352" s="144">
        <f>ROUND(I352*H352,2)</f>
        <v>0</v>
      </c>
      <c r="BL352" s="2" t="s">
        <v>172</v>
      </c>
      <c r="BM352" s="143" t="s">
        <v>651</v>
      </c>
    </row>
    <row r="353" spans="2:65" s="16" customFormat="1">
      <c r="B353" s="17"/>
      <c r="C353" s="215"/>
      <c r="D353" s="145" t="s">
        <v>174</v>
      </c>
      <c r="F353" s="146" t="s">
        <v>652</v>
      </c>
      <c r="I353" s="147"/>
      <c r="L353" s="17"/>
      <c r="M353" s="148"/>
      <c r="T353" s="41"/>
      <c r="AT353" s="2" t="s">
        <v>174</v>
      </c>
      <c r="AU353" s="2" t="s">
        <v>88</v>
      </c>
    </row>
    <row r="354" spans="2:65" s="149" customFormat="1" ht="11.25">
      <c r="B354" s="150"/>
      <c r="C354" s="216"/>
      <c r="D354" s="151" t="s">
        <v>176</v>
      </c>
      <c r="E354" s="152" t="s">
        <v>1</v>
      </c>
      <c r="F354" s="153" t="s">
        <v>653</v>
      </c>
      <c r="H354" s="152" t="s">
        <v>1</v>
      </c>
      <c r="I354" s="154"/>
      <c r="L354" s="150"/>
      <c r="M354" s="155"/>
      <c r="T354" s="156"/>
      <c r="AT354" s="152" t="s">
        <v>176</v>
      </c>
      <c r="AU354" s="152" t="s">
        <v>88</v>
      </c>
      <c r="AV354" s="149" t="s">
        <v>86</v>
      </c>
      <c r="AW354" s="149" t="s">
        <v>34</v>
      </c>
      <c r="AX354" s="149" t="s">
        <v>78</v>
      </c>
      <c r="AY354" s="152" t="s">
        <v>165</v>
      </c>
    </row>
    <row r="355" spans="2:65" s="157" customFormat="1" ht="11.25">
      <c r="B355" s="158"/>
      <c r="C355" s="216"/>
      <c r="D355" s="151" t="s">
        <v>176</v>
      </c>
      <c r="E355" s="159" t="s">
        <v>1</v>
      </c>
      <c r="F355" s="160" t="s">
        <v>654</v>
      </c>
      <c r="H355" s="161">
        <v>6.5</v>
      </c>
      <c r="I355" s="162"/>
      <c r="L355" s="158"/>
      <c r="M355" s="163"/>
      <c r="T355" s="164"/>
      <c r="AT355" s="159" t="s">
        <v>176</v>
      </c>
      <c r="AU355" s="159" t="s">
        <v>88</v>
      </c>
      <c r="AV355" s="157" t="s">
        <v>88</v>
      </c>
      <c r="AW355" s="157" t="s">
        <v>34</v>
      </c>
      <c r="AX355" s="157" t="s">
        <v>86</v>
      </c>
      <c r="AY355" s="159" t="s">
        <v>165</v>
      </c>
    </row>
    <row r="356" spans="2:65" s="16" customFormat="1" ht="24.2" customHeight="1">
      <c r="B356" s="17"/>
      <c r="C356" s="214" t="s">
        <v>655</v>
      </c>
      <c r="D356" s="132" t="s">
        <v>167</v>
      </c>
      <c r="E356" s="133" t="s">
        <v>656</v>
      </c>
      <c r="F356" s="134" t="s">
        <v>657</v>
      </c>
      <c r="G356" s="135" t="s">
        <v>170</v>
      </c>
      <c r="H356" s="136">
        <v>2.08</v>
      </c>
      <c r="I356" s="137"/>
      <c r="J356" s="138">
        <f>ROUND(I356*H356,2)</f>
        <v>0</v>
      </c>
      <c r="K356" s="134" t="s">
        <v>171</v>
      </c>
      <c r="L356" s="17"/>
      <c r="M356" s="139" t="s">
        <v>1</v>
      </c>
      <c r="N356" s="140" t="s">
        <v>43</v>
      </c>
      <c r="P356" s="141">
        <f>O356*H356</f>
        <v>0</v>
      </c>
      <c r="Q356" s="141">
        <v>2.2073100000000001</v>
      </c>
      <c r="R356" s="141">
        <f>Q356*H356</f>
        <v>4.5912048000000008</v>
      </c>
      <c r="S356" s="141">
        <v>0</v>
      </c>
      <c r="T356" s="142">
        <f>S356*H356</f>
        <v>0</v>
      </c>
      <c r="AR356" s="143" t="s">
        <v>172</v>
      </c>
      <c r="AT356" s="143" t="s">
        <v>167</v>
      </c>
      <c r="AU356" s="143" t="s">
        <v>88</v>
      </c>
      <c r="AY356" s="2" t="s">
        <v>165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2" t="s">
        <v>86</v>
      </c>
      <c r="BK356" s="144">
        <f>ROUND(I356*H356,2)</f>
        <v>0</v>
      </c>
      <c r="BL356" s="2" t="s">
        <v>172</v>
      </c>
      <c r="BM356" s="143" t="s">
        <v>658</v>
      </c>
    </row>
    <row r="357" spans="2:65" s="16" customFormat="1">
      <c r="B357" s="17"/>
      <c r="C357" s="215"/>
      <c r="D357" s="145" t="s">
        <v>174</v>
      </c>
      <c r="F357" s="146" t="s">
        <v>659</v>
      </c>
      <c r="I357" s="147"/>
      <c r="L357" s="17"/>
      <c r="M357" s="148"/>
      <c r="T357" s="41"/>
      <c r="AT357" s="2" t="s">
        <v>174</v>
      </c>
      <c r="AU357" s="2" t="s">
        <v>88</v>
      </c>
    </row>
    <row r="358" spans="2:65" s="149" customFormat="1" ht="11.25">
      <c r="B358" s="150"/>
      <c r="C358" s="216"/>
      <c r="D358" s="151" t="s">
        <v>176</v>
      </c>
      <c r="E358" s="152" t="s">
        <v>1</v>
      </c>
      <c r="F358" s="153" t="s">
        <v>660</v>
      </c>
      <c r="H358" s="152" t="s">
        <v>1</v>
      </c>
      <c r="I358" s="154"/>
      <c r="L358" s="150"/>
      <c r="M358" s="155"/>
      <c r="T358" s="156"/>
      <c r="AT358" s="152" t="s">
        <v>176</v>
      </c>
      <c r="AU358" s="152" t="s">
        <v>88</v>
      </c>
      <c r="AV358" s="149" t="s">
        <v>86</v>
      </c>
      <c r="AW358" s="149" t="s">
        <v>34</v>
      </c>
      <c r="AX358" s="149" t="s">
        <v>78</v>
      </c>
      <c r="AY358" s="152" t="s">
        <v>165</v>
      </c>
    </row>
    <row r="359" spans="2:65" s="157" customFormat="1" ht="11.25">
      <c r="B359" s="158"/>
      <c r="C359" s="216"/>
      <c r="D359" s="151" t="s">
        <v>176</v>
      </c>
      <c r="E359" s="159" t="s">
        <v>1</v>
      </c>
      <c r="F359" s="160" t="s">
        <v>661</v>
      </c>
      <c r="H359" s="161">
        <v>2.08</v>
      </c>
      <c r="I359" s="162"/>
      <c r="L359" s="158"/>
      <c r="M359" s="163"/>
      <c r="T359" s="164"/>
      <c r="AT359" s="159" t="s">
        <v>176</v>
      </c>
      <c r="AU359" s="159" t="s">
        <v>88</v>
      </c>
      <c r="AV359" s="157" t="s">
        <v>88</v>
      </c>
      <c r="AW359" s="157" t="s">
        <v>34</v>
      </c>
      <c r="AX359" s="157" t="s">
        <v>86</v>
      </c>
      <c r="AY359" s="159" t="s">
        <v>165</v>
      </c>
    </row>
    <row r="360" spans="2:65" s="16" customFormat="1" ht="21.75" customHeight="1">
      <c r="B360" s="17"/>
      <c r="C360" s="214" t="s">
        <v>662</v>
      </c>
      <c r="D360" s="132" t="s">
        <v>167</v>
      </c>
      <c r="E360" s="133" t="s">
        <v>663</v>
      </c>
      <c r="F360" s="134" t="s">
        <v>664</v>
      </c>
      <c r="G360" s="135" t="s">
        <v>278</v>
      </c>
      <c r="H360" s="136">
        <v>0.374</v>
      </c>
      <c r="I360" s="137"/>
      <c r="J360" s="138">
        <f>ROUND(I360*H360,2)</f>
        <v>0</v>
      </c>
      <c r="K360" s="134" t="s">
        <v>171</v>
      </c>
      <c r="L360" s="17"/>
      <c r="M360" s="139" t="s">
        <v>1</v>
      </c>
      <c r="N360" s="140" t="s">
        <v>43</v>
      </c>
      <c r="P360" s="141">
        <f>O360*H360</f>
        <v>0</v>
      </c>
      <c r="Q360" s="141">
        <v>1.05237</v>
      </c>
      <c r="R360" s="141">
        <f>Q360*H360</f>
        <v>0.39358638000000001</v>
      </c>
      <c r="S360" s="141">
        <v>0</v>
      </c>
      <c r="T360" s="142">
        <f>S360*H360</f>
        <v>0</v>
      </c>
      <c r="AR360" s="143" t="s">
        <v>172</v>
      </c>
      <c r="AT360" s="143" t="s">
        <v>167</v>
      </c>
      <c r="AU360" s="143" t="s">
        <v>88</v>
      </c>
      <c r="AY360" s="2" t="s">
        <v>165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2" t="s">
        <v>86</v>
      </c>
      <c r="BK360" s="144">
        <f>ROUND(I360*H360,2)</f>
        <v>0</v>
      </c>
      <c r="BL360" s="2" t="s">
        <v>172</v>
      </c>
      <c r="BM360" s="143" t="s">
        <v>665</v>
      </c>
    </row>
    <row r="361" spans="2:65" s="16" customFormat="1">
      <c r="B361" s="17"/>
      <c r="C361" s="215"/>
      <c r="D361" s="145" t="s">
        <v>174</v>
      </c>
      <c r="F361" s="146" t="s">
        <v>666</v>
      </c>
      <c r="I361" s="147"/>
      <c r="L361" s="17"/>
      <c r="M361" s="148"/>
      <c r="T361" s="41"/>
      <c r="AT361" s="2" t="s">
        <v>174</v>
      </c>
      <c r="AU361" s="2" t="s">
        <v>88</v>
      </c>
    </row>
    <row r="362" spans="2:65" s="149" customFormat="1" ht="22.5">
      <c r="B362" s="150"/>
      <c r="C362" s="216"/>
      <c r="D362" s="151" t="s">
        <v>176</v>
      </c>
      <c r="E362" s="152" t="s">
        <v>1</v>
      </c>
      <c r="F362" s="153" t="s">
        <v>567</v>
      </c>
      <c r="H362" s="152" t="s">
        <v>1</v>
      </c>
      <c r="I362" s="154"/>
      <c r="L362" s="150"/>
      <c r="M362" s="155"/>
      <c r="T362" s="156"/>
      <c r="AT362" s="152" t="s">
        <v>176</v>
      </c>
      <c r="AU362" s="152" t="s">
        <v>88</v>
      </c>
      <c r="AV362" s="149" t="s">
        <v>86</v>
      </c>
      <c r="AW362" s="149" t="s">
        <v>34</v>
      </c>
      <c r="AX362" s="149" t="s">
        <v>78</v>
      </c>
      <c r="AY362" s="152" t="s">
        <v>165</v>
      </c>
    </row>
    <row r="363" spans="2:65" s="157" customFormat="1" ht="11.25">
      <c r="B363" s="158"/>
      <c r="C363" s="216"/>
      <c r="D363" s="151" t="s">
        <v>176</v>
      </c>
      <c r="E363" s="159" t="s">
        <v>1</v>
      </c>
      <c r="F363" s="160" t="s">
        <v>667</v>
      </c>
      <c r="H363" s="161">
        <v>0.374</v>
      </c>
      <c r="I363" s="162"/>
      <c r="L363" s="158"/>
      <c r="M363" s="163"/>
      <c r="T363" s="164"/>
      <c r="AT363" s="159" t="s">
        <v>176</v>
      </c>
      <c r="AU363" s="159" t="s">
        <v>88</v>
      </c>
      <c r="AV363" s="157" t="s">
        <v>88</v>
      </c>
      <c r="AW363" s="157" t="s">
        <v>34</v>
      </c>
      <c r="AX363" s="157" t="s">
        <v>86</v>
      </c>
      <c r="AY363" s="159" t="s">
        <v>165</v>
      </c>
    </row>
    <row r="364" spans="2:65" s="16" customFormat="1" ht="24.2" customHeight="1">
      <c r="B364" s="17"/>
      <c r="C364" s="214" t="s">
        <v>668</v>
      </c>
      <c r="D364" s="132" t="s">
        <v>167</v>
      </c>
      <c r="E364" s="133" t="s">
        <v>669</v>
      </c>
      <c r="F364" s="134" t="s">
        <v>670</v>
      </c>
      <c r="G364" s="135" t="s">
        <v>268</v>
      </c>
      <c r="H364" s="136">
        <v>3.335</v>
      </c>
      <c r="I364" s="137"/>
      <c r="J364" s="138">
        <f>ROUND(I364*H364,2)</f>
        <v>0</v>
      </c>
      <c r="K364" s="134" t="s">
        <v>171</v>
      </c>
      <c r="L364" s="17"/>
      <c r="M364" s="139" t="s">
        <v>1</v>
      </c>
      <c r="N364" s="140" t="s">
        <v>43</v>
      </c>
      <c r="P364" s="141">
        <f>O364*H364</f>
        <v>0</v>
      </c>
      <c r="Q364" s="141">
        <v>6.5280000000000005E-2</v>
      </c>
      <c r="R364" s="141">
        <f>Q364*H364</f>
        <v>0.21770880000000001</v>
      </c>
      <c r="S364" s="141">
        <v>0</v>
      </c>
      <c r="T364" s="142">
        <f>S364*H364</f>
        <v>0</v>
      </c>
      <c r="AR364" s="143" t="s">
        <v>172</v>
      </c>
      <c r="AT364" s="143" t="s">
        <v>167</v>
      </c>
      <c r="AU364" s="143" t="s">
        <v>88</v>
      </c>
      <c r="AY364" s="2" t="s">
        <v>165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2" t="s">
        <v>86</v>
      </c>
      <c r="BK364" s="144">
        <f>ROUND(I364*H364,2)</f>
        <v>0</v>
      </c>
      <c r="BL364" s="2" t="s">
        <v>172</v>
      </c>
      <c r="BM364" s="143" t="s">
        <v>671</v>
      </c>
    </row>
    <row r="365" spans="2:65" s="16" customFormat="1">
      <c r="B365" s="17"/>
      <c r="C365" s="215"/>
      <c r="D365" s="145" t="s">
        <v>174</v>
      </c>
      <c r="F365" s="146" t="s">
        <v>672</v>
      </c>
      <c r="I365" s="147"/>
      <c r="L365" s="17"/>
      <c r="M365" s="148"/>
      <c r="T365" s="41"/>
      <c r="AT365" s="2" t="s">
        <v>174</v>
      </c>
      <c r="AU365" s="2" t="s">
        <v>88</v>
      </c>
    </row>
    <row r="366" spans="2:65" s="149" customFormat="1" ht="11.25">
      <c r="B366" s="150"/>
      <c r="C366" s="216"/>
      <c r="D366" s="151" t="s">
        <v>176</v>
      </c>
      <c r="E366" s="152" t="s">
        <v>1</v>
      </c>
      <c r="F366" s="153" t="s">
        <v>673</v>
      </c>
      <c r="H366" s="152" t="s">
        <v>1</v>
      </c>
      <c r="I366" s="154"/>
      <c r="L366" s="150"/>
      <c r="M366" s="155"/>
      <c r="T366" s="156"/>
      <c r="AT366" s="152" t="s">
        <v>176</v>
      </c>
      <c r="AU366" s="152" t="s">
        <v>88</v>
      </c>
      <c r="AV366" s="149" t="s">
        <v>86</v>
      </c>
      <c r="AW366" s="149" t="s">
        <v>34</v>
      </c>
      <c r="AX366" s="149" t="s">
        <v>78</v>
      </c>
      <c r="AY366" s="152" t="s">
        <v>165</v>
      </c>
    </row>
    <row r="367" spans="2:65" s="157" customFormat="1" ht="11.25">
      <c r="B367" s="158"/>
      <c r="C367" s="216"/>
      <c r="D367" s="151" t="s">
        <v>176</v>
      </c>
      <c r="E367" s="159" t="s">
        <v>1</v>
      </c>
      <c r="F367" s="160" t="s">
        <v>674</v>
      </c>
      <c r="H367" s="161">
        <v>3.335</v>
      </c>
      <c r="I367" s="162"/>
      <c r="L367" s="158"/>
      <c r="M367" s="163"/>
      <c r="T367" s="164"/>
      <c r="AT367" s="159" t="s">
        <v>176</v>
      </c>
      <c r="AU367" s="159" t="s">
        <v>88</v>
      </c>
      <c r="AV367" s="157" t="s">
        <v>88</v>
      </c>
      <c r="AW367" s="157" t="s">
        <v>34</v>
      </c>
      <c r="AX367" s="157" t="s">
        <v>86</v>
      </c>
      <c r="AY367" s="159" t="s">
        <v>165</v>
      </c>
    </row>
    <row r="368" spans="2:65" s="16" customFormat="1" ht="24.2" customHeight="1">
      <c r="B368" s="17"/>
      <c r="C368" s="214" t="s">
        <v>675</v>
      </c>
      <c r="D368" s="132" t="s">
        <v>167</v>
      </c>
      <c r="E368" s="133" t="s">
        <v>676</v>
      </c>
      <c r="F368" s="134" t="s">
        <v>677</v>
      </c>
      <c r="G368" s="135" t="s">
        <v>268</v>
      </c>
      <c r="H368" s="136">
        <v>65.896000000000001</v>
      </c>
      <c r="I368" s="137"/>
      <c r="J368" s="138">
        <f>ROUND(I368*H368,2)</f>
        <v>0</v>
      </c>
      <c r="K368" s="134" t="s">
        <v>171</v>
      </c>
      <c r="L368" s="17"/>
      <c r="M368" s="139" t="s">
        <v>1</v>
      </c>
      <c r="N368" s="140" t="s">
        <v>43</v>
      </c>
      <c r="P368" s="141">
        <f>O368*H368</f>
        <v>0</v>
      </c>
      <c r="Q368" s="141">
        <v>0.10863</v>
      </c>
      <c r="R368" s="141">
        <f>Q368*H368</f>
        <v>7.1582824800000004</v>
      </c>
      <c r="S368" s="141">
        <v>0</v>
      </c>
      <c r="T368" s="142">
        <f>S368*H368</f>
        <v>0</v>
      </c>
      <c r="AR368" s="143" t="s">
        <v>172</v>
      </c>
      <c r="AT368" s="143" t="s">
        <v>167</v>
      </c>
      <c r="AU368" s="143" t="s">
        <v>88</v>
      </c>
      <c r="AY368" s="2" t="s">
        <v>165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2" t="s">
        <v>86</v>
      </c>
      <c r="BK368" s="144">
        <f>ROUND(I368*H368,2)</f>
        <v>0</v>
      </c>
      <c r="BL368" s="2" t="s">
        <v>172</v>
      </c>
      <c r="BM368" s="143" t="s">
        <v>678</v>
      </c>
    </row>
    <row r="369" spans="2:65" s="16" customFormat="1">
      <c r="B369" s="17"/>
      <c r="C369" s="215"/>
      <c r="D369" s="145" t="s">
        <v>174</v>
      </c>
      <c r="F369" s="146" t="s">
        <v>679</v>
      </c>
      <c r="I369" s="147"/>
      <c r="L369" s="17"/>
      <c r="M369" s="148"/>
      <c r="T369" s="41"/>
      <c r="AT369" s="2" t="s">
        <v>174</v>
      </c>
      <c r="AU369" s="2" t="s">
        <v>88</v>
      </c>
    </row>
    <row r="370" spans="2:65" s="149" customFormat="1" ht="11.25">
      <c r="B370" s="150"/>
      <c r="C370" s="216"/>
      <c r="D370" s="151" t="s">
        <v>176</v>
      </c>
      <c r="E370" s="152" t="s">
        <v>1</v>
      </c>
      <c r="F370" s="153" t="s">
        <v>680</v>
      </c>
      <c r="H370" s="152" t="s">
        <v>1</v>
      </c>
      <c r="I370" s="154"/>
      <c r="L370" s="150"/>
      <c r="M370" s="155"/>
      <c r="T370" s="156"/>
      <c r="AT370" s="152" t="s">
        <v>176</v>
      </c>
      <c r="AU370" s="152" t="s">
        <v>88</v>
      </c>
      <c r="AV370" s="149" t="s">
        <v>86</v>
      </c>
      <c r="AW370" s="149" t="s">
        <v>34</v>
      </c>
      <c r="AX370" s="149" t="s">
        <v>78</v>
      </c>
      <c r="AY370" s="152" t="s">
        <v>165</v>
      </c>
    </row>
    <row r="371" spans="2:65" s="157" customFormat="1" ht="11.25">
      <c r="B371" s="158"/>
      <c r="C371" s="216"/>
      <c r="D371" s="151" t="s">
        <v>176</v>
      </c>
      <c r="E371" s="159" t="s">
        <v>1</v>
      </c>
      <c r="F371" s="160" t="s">
        <v>681</v>
      </c>
      <c r="H371" s="161">
        <v>65.896000000000001</v>
      </c>
      <c r="I371" s="162"/>
      <c r="L371" s="158"/>
      <c r="M371" s="163"/>
      <c r="T371" s="164"/>
      <c r="AT371" s="159" t="s">
        <v>176</v>
      </c>
      <c r="AU371" s="159" t="s">
        <v>88</v>
      </c>
      <c r="AV371" s="157" t="s">
        <v>88</v>
      </c>
      <c r="AW371" s="157" t="s">
        <v>34</v>
      </c>
      <c r="AX371" s="157" t="s">
        <v>86</v>
      </c>
      <c r="AY371" s="159" t="s">
        <v>165</v>
      </c>
    </row>
    <row r="372" spans="2:65" s="16" customFormat="1" ht="24.2" customHeight="1">
      <c r="B372" s="17"/>
      <c r="C372" s="217" t="s">
        <v>682</v>
      </c>
      <c r="D372" s="178" t="s">
        <v>416</v>
      </c>
      <c r="E372" s="179" t="s">
        <v>683</v>
      </c>
      <c r="F372" s="180" t="s">
        <v>684</v>
      </c>
      <c r="G372" s="181" t="s">
        <v>452</v>
      </c>
      <c r="H372" s="182">
        <v>56</v>
      </c>
      <c r="I372" s="183"/>
      <c r="J372" s="184">
        <f>ROUND(I372*H372,2)</f>
        <v>0</v>
      </c>
      <c r="K372" s="180" t="s">
        <v>171</v>
      </c>
      <c r="L372" s="185"/>
      <c r="M372" s="186" t="s">
        <v>1</v>
      </c>
      <c r="N372" s="187" t="s">
        <v>43</v>
      </c>
      <c r="P372" s="141">
        <f>O372*H372</f>
        <v>0</v>
      </c>
      <c r="Q372" s="141">
        <v>3.0000000000000001E-5</v>
      </c>
      <c r="R372" s="141">
        <f>Q372*H372</f>
        <v>1.6800000000000001E-3</v>
      </c>
      <c r="S372" s="141">
        <v>0</v>
      </c>
      <c r="T372" s="142">
        <f>S372*H372</f>
        <v>0</v>
      </c>
      <c r="AR372" s="143" t="s">
        <v>220</v>
      </c>
      <c r="AT372" s="143" t="s">
        <v>416</v>
      </c>
      <c r="AU372" s="143" t="s">
        <v>88</v>
      </c>
      <c r="AY372" s="2" t="s">
        <v>165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2" t="s">
        <v>86</v>
      </c>
      <c r="BK372" s="144">
        <f>ROUND(I372*H372,2)</f>
        <v>0</v>
      </c>
      <c r="BL372" s="2" t="s">
        <v>172</v>
      </c>
      <c r="BM372" s="143" t="s">
        <v>685</v>
      </c>
    </row>
    <row r="373" spans="2:65" s="16" customFormat="1" ht="33" customHeight="1">
      <c r="B373" s="17"/>
      <c r="C373" s="205" t="s">
        <v>686</v>
      </c>
      <c r="D373" s="132" t="s">
        <v>167</v>
      </c>
      <c r="E373" s="133" t="s">
        <v>687</v>
      </c>
      <c r="F373" s="134" t="s">
        <v>688</v>
      </c>
      <c r="G373" s="135" t="s">
        <v>170</v>
      </c>
      <c r="H373" s="136">
        <v>160.76300000000001</v>
      </c>
      <c r="I373" s="137"/>
      <c r="J373" s="138">
        <f>ROUND(I373*H373,2)</f>
        <v>0</v>
      </c>
      <c r="K373" s="134" t="s">
        <v>171</v>
      </c>
      <c r="L373" s="17"/>
      <c r="M373" s="139" t="s">
        <v>1</v>
      </c>
      <c r="N373" s="140" t="s">
        <v>43</v>
      </c>
      <c r="P373" s="141">
        <f>O373*H373</f>
        <v>0</v>
      </c>
      <c r="Q373" s="141">
        <v>2.51248</v>
      </c>
      <c r="R373" s="141">
        <f>Q373*H373</f>
        <v>403.91382224</v>
      </c>
      <c r="S373" s="141">
        <v>0</v>
      </c>
      <c r="T373" s="142">
        <f>S373*H373</f>
        <v>0</v>
      </c>
      <c r="AR373" s="143" t="s">
        <v>172</v>
      </c>
      <c r="AT373" s="143" t="s">
        <v>167</v>
      </c>
      <c r="AU373" s="143" t="s">
        <v>88</v>
      </c>
      <c r="AY373" s="2" t="s">
        <v>165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2" t="s">
        <v>86</v>
      </c>
      <c r="BK373" s="144">
        <f>ROUND(I373*H373,2)</f>
        <v>0</v>
      </c>
      <c r="BL373" s="2" t="s">
        <v>172</v>
      </c>
      <c r="BM373" s="143" t="s">
        <v>689</v>
      </c>
    </row>
    <row r="374" spans="2:65" s="16" customFormat="1">
      <c r="B374" s="17"/>
      <c r="C374" s="206"/>
      <c r="D374" s="145" t="s">
        <v>174</v>
      </c>
      <c r="F374" s="146" t="s">
        <v>690</v>
      </c>
      <c r="I374" s="147"/>
      <c r="L374" s="17"/>
      <c r="M374" s="148"/>
      <c r="T374" s="41"/>
      <c r="AT374" s="2" t="s">
        <v>174</v>
      </c>
      <c r="AU374" s="2" t="s">
        <v>88</v>
      </c>
    </row>
    <row r="375" spans="2:65" s="149" customFormat="1" ht="22.5">
      <c r="B375" s="150"/>
      <c r="C375" s="207"/>
      <c r="D375" s="151" t="s">
        <v>176</v>
      </c>
      <c r="E375" s="152" t="s">
        <v>1</v>
      </c>
      <c r="F375" s="153" t="s">
        <v>691</v>
      </c>
      <c r="H375" s="152" t="s">
        <v>1</v>
      </c>
      <c r="I375" s="154"/>
      <c r="L375" s="150"/>
      <c r="M375" s="155"/>
      <c r="T375" s="156"/>
      <c r="AT375" s="152" t="s">
        <v>176</v>
      </c>
      <c r="AU375" s="152" t="s">
        <v>88</v>
      </c>
      <c r="AV375" s="149" t="s">
        <v>86</v>
      </c>
      <c r="AW375" s="149" t="s">
        <v>34</v>
      </c>
      <c r="AX375" s="149" t="s">
        <v>78</v>
      </c>
      <c r="AY375" s="152" t="s">
        <v>165</v>
      </c>
    </row>
    <row r="376" spans="2:65" s="157" customFormat="1" ht="11.25">
      <c r="B376" s="158"/>
      <c r="C376" s="208"/>
      <c r="D376" s="151" t="s">
        <v>176</v>
      </c>
      <c r="E376" s="159" t="s">
        <v>1</v>
      </c>
      <c r="F376" s="160" t="s">
        <v>692</v>
      </c>
      <c r="H376" s="161">
        <v>160.76300000000001</v>
      </c>
      <c r="I376" s="162"/>
      <c r="L376" s="158"/>
      <c r="M376" s="163"/>
      <c r="T376" s="164"/>
      <c r="AT376" s="159" t="s">
        <v>176</v>
      </c>
      <c r="AU376" s="159" t="s">
        <v>88</v>
      </c>
      <c r="AV376" s="157" t="s">
        <v>88</v>
      </c>
      <c r="AW376" s="157" t="s">
        <v>34</v>
      </c>
      <c r="AX376" s="157" t="s">
        <v>86</v>
      </c>
      <c r="AY376" s="159" t="s">
        <v>165</v>
      </c>
    </row>
    <row r="377" spans="2:65" s="16" customFormat="1" ht="33" customHeight="1">
      <c r="B377" s="17"/>
      <c r="C377" s="205" t="s">
        <v>693</v>
      </c>
      <c r="D377" s="132" t="s">
        <v>167</v>
      </c>
      <c r="E377" s="133" t="s">
        <v>694</v>
      </c>
      <c r="F377" s="134" t="s">
        <v>695</v>
      </c>
      <c r="G377" s="135" t="s">
        <v>170</v>
      </c>
      <c r="H377" s="136">
        <v>274.14</v>
      </c>
      <c r="I377" s="137"/>
      <c r="J377" s="138">
        <f>ROUND(I377*H377,2)</f>
        <v>0</v>
      </c>
      <c r="K377" s="134" t="s">
        <v>171</v>
      </c>
      <c r="L377" s="17"/>
      <c r="M377" s="139" t="s">
        <v>1</v>
      </c>
      <c r="N377" s="140" t="s">
        <v>43</v>
      </c>
      <c r="P377" s="141">
        <f>O377*H377</f>
        <v>0</v>
      </c>
      <c r="Q377" s="141">
        <v>2.5023499999999999</v>
      </c>
      <c r="R377" s="141">
        <f>Q377*H377</f>
        <v>685.9942289999999</v>
      </c>
      <c r="S377" s="141">
        <v>0</v>
      </c>
      <c r="T377" s="142">
        <f>S377*H377</f>
        <v>0</v>
      </c>
      <c r="AR377" s="143" t="s">
        <v>172</v>
      </c>
      <c r="AT377" s="143" t="s">
        <v>167</v>
      </c>
      <c r="AU377" s="143" t="s">
        <v>88</v>
      </c>
      <c r="AY377" s="2" t="s">
        <v>165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2" t="s">
        <v>86</v>
      </c>
      <c r="BK377" s="144">
        <f>ROUND(I377*H377,2)</f>
        <v>0</v>
      </c>
      <c r="BL377" s="2" t="s">
        <v>172</v>
      </c>
      <c r="BM377" s="143" t="s">
        <v>696</v>
      </c>
    </row>
    <row r="378" spans="2:65" s="16" customFormat="1">
      <c r="B378" s="17"/>
      <c r="C378" s="206"/>
      <c r="D378" s="145" t="s">
        <v>174</v>
      </c>
      <c r="F378" s="146" t="s">
        <v>697</v>
      </c>
      <c r="I378" s="147"/>
      <c r="L378" s="17"/>
      <c r="M378" s="148"/>
      <c r="T378" s="41"/>
      <c r="AT378" s="2" t="s">
        <v>174</v>
      </c>
      <c r="AU378" s="2" t="s">
        <v>88</v>
      </c>
    </row>
    <row r="379" spans="2:65" s="149" customFormat="1" ht="22.5">
      <c r="B379" s="150"/>
      <c r="C379" s="207"/>
      <c r="D379" s="151" t="s">
        <v>176</v>
      </c>
      <c r="E379" s="152" t="s">
        <v>1</v>
      </c>
      <c r="F379" s="153" t="s">
        <v>698</v>
      </c>
      <c r="H379" s="152" t="s">
        <v>1</v>
      </c>
      <c r="I379" s="154"/>
      <c r="L379" s="150"/>
      <c r="M379" s="155"/>
      <c r="T379" s="156"/>
      <c r="AT379" s="152" t="s">
        <v>176</v>
      </c>
      <c r="AU379" s="152" t="s">
        <v>88</v>
      </c>
      <c r="AV379" s="149" t="s">
        <v>86</v>
      </c>
      <c r="AW379" s="149" t="s">
        <v>34</v>
      </c>
      <c r="AX379" s="149" t="s">
        <v>78</v>
      </c>
      <c r="AY379" s="152" t="s">
        <v>165</v>
      </c>
    </row>
    <row r="380" spans="2:65" s="157" customFormat="1" ht="11.25">
      <c r="B380" s="158"/>
      <c r="C380" s="208"/>
      <c r="D380" s="151" t="s">
        <v>176</v>
      </c>
      <c r="E380" s="159" t="s">
        <v>1</v>
      </c>
      <c r="F380" s="160" t="s">
        <v>699</v>
      </c>
      <c r="H380" s="161">
        <v>77.055999999999997</v>
      </c>
      <c r="I380" s="162"/>
      <c r="L380" s="158"/>
      <c r="M380" s="163"/>
      <c r="T380" s="164"/>
      <c r="AT380" s="159" t="s">
        <v>176</v>
      </c>
      <c r="AU380" s="159" t="s">
        <v>88</v>
      </c>
      <c r="AV380" s="157" t="s">
        <v>88</v>
      </c>
      <c r="AW380" s="157" t="s">
        <v>34</v>
      </c>
      <c r="AX380" s="157" t="s">
        <v>78</v>
      </c>
      <c r="AY380" s="159" t="s">
        <v>165</v>
      </c>
    </row>
    <row r="381" spans="2:65" s="157" customFormat="1" ht="11.25">
      <c r="B381" s="158"/>
      <c r="C381" s="208"/>
      <c r="D381" s="151" t="s">
        <v>176</v>
      </c>
      <c r="E381" s="159" t="s">
        <v>1</v>
      </c>
      <c r="F381" s="160" t="s">
        <v>700</v>
      </c>
      <c r="H381" s="161">
        <v>39.423999999999999</v>
      </c>
      <c r="I381" s="162"/>
      <c r="L381" s="158"/>
      <c r="M381" s="163"/>
      <c r="T381" s="164"/>
      <c r="AT381" s="159" t="s">
        <v>176</v>
      </c>
      <c r="AU381" s="159" t="s">
        <v>88</v>
      </c>
      <c r="AV381" s="157" t="s">
        <v>88</v>
      </c>
      <c r="AW381" s="157" t="s">
        <v>34</v>
      </c>
      <c r="AX381" s="157" t="s">
        <v>78</v>
      </c>
      <c r="AY381" s="159" t="s">
        <v>165</v>
      </c>
    </row>
    <row r="382" spans="2:65" s="157" customFormat="1" ht="11.25">
      <c r="B382" s="158"/>
      <c r="C382" s="208"/>
      <c r="D382" s="151" t="s">
        <v>176</v>
      </c>
      <c r="E382" s="159" t="s">
        <v>1</v>
      </c>
      <c r="F382" s="160" t="s">
        <v>701</v>
      </c>
      <c r="H382" s="161">
        <v>60.543999999999997</v>
      </c>
      <c r="I382" s="162"/>
      <c r="L382" s="158"/>
      <c r="M382" s="163"/>
      <c r="T382" s="164"/>
      <c r="AT382" s="159" t="s">
        <v>176</v>
      </c>
      <c r="AU382" s="159" t="s">
        <v>88</v>
      </c>
      <c r="AV382" s="157" t="s">
        <v>88</v>
      </c>
      <c r="AW382" s="157" t="s">
        <v>34</v>
      </c>
      <c r="AX382" s="157" t="s">
        <v>78</v>
      </c>
      <c r="AY382" s="159" t="s">
        <v>165</v>
      </c>
    </row>
    <row r="383" spans="2:65" s="157" customFormat="1" ht="11.25">
      <c r="B383" s="158"/>
      <c r="C383" s="208"/>
      <c r="D383" s="151" t="s">
        <v>176</v>
      </c>
      <c r="E383" s="159" t="s">
        <v>1</v>
      </c>
      <c r="F383" s="160" t="s">
        <v>702</v>
      </c>
      <c r="H383" s="161">
        <v>35.36</v>
      </c>
      <c r="I383" s="162"/>
      <c r="L383" s="158"/>
      <c r="M383" s="163"/>
      <c r="T383" s="164"/>
      <c r="AT383" s="159" t="s">
        <v>176</v>
      </c>
      <c r="AU383" s="159" t="s">
        <v>88</v>
      </c>
      <c r="AV383" s="157" t="s">
        <v>88</v>
      </c>
      <c r="AW383" s="157" t="s">
        <v>34</v>
      </c>
      <c r="AX383" s="157" t="s">
        <v>78</v>
      </c>
      <c r="AY383" s="159" t="s">
        <v>165</v>
      </c>
    </row>
    <row r="384" spans="2:65" s="157" customFormat="1" ht="11.25">
      <c r="B384" s="158"/>
      <c r="C384" s="208"/>
      <c r="D384" s="151" t="s">
        <v>176</v>
      </c>
      <c r="E384" s="159" t="s">
        <v>1</v>
      </c>
      <c r="F384" s="160" t="s">
        <v>703</v>
      </c>
      <c r="H384" s="161">
        <v>56.155999999999999</v>
      </c>
      <c r="I384" s="162"/>
      <c r="L384" s="158"/>
      <c r="M384" s="163"/>
      <c r="T384" s="164"/>
      <c r="AT384" s="159" t="s">
        <v>176</v>
      </c>
      <c r="AU384" s="159" t="s">
        <v>88</v>
      </c>
      <c r="AV384" s="157" t="s">
        <v>88</v>
      </c>
      <c r="AW384" s="157" t="s">
        <v>34</v>
      </c>
      <c r="AX384" s="157" t="s">
        <v>78</v>
      </c>
      <c r="AY384" s="159" t="s">
        <v>165</v>
      </c>
    </row>
    <row r="385" spans="2:65" s="149" customFormat="1" ht="11.25">
      <c r="B385" s="150"/>
      <c r="C385" s="207"/>
      <c r="D385" s="151" t="s">
        <v>176</v>
      </c>
      <c r="E385" s="152" t="s">
        <v>1</v>
      </c>
      <c r="F385" s="153" t="s">
        <v>704</v>
      </c>
      <c r="H385" s="152" t="s">
        <v>1</v>
      </c>
      <c r="I385" s="154"/>
      <c r="L385" s="150"/>
      <c r="M385" s="155"/>
      <c r="T385" s="156"/>
      <c r="AT385" s="152" t="s">
        <v>176</v>
      </c>
      <c r="AU385" s="152" t="s">
        <v>88</v>
      </c>
      <c r="AV385" s="149" t="s">
        <v>86</v>
      </c>
      <c r="AW385" s="149" t="s">
        <v>34</v>
      </c>
      <c r="AX385" s="149" t="s">
        <v>78</v>
      </c>
      <c r="AY385" s="152" t="s">
        <v>165</v>
      </c>
    </row>
    <row r="386" spans="2:65" s="157" customFormat="1" ht="11.25">
      <c r="B386" s="158"/>
      <c r="C386" s="208"/>
      <c r="D386" s="151" t="s">
        <v>176</v>
      </c>
      <c r="E386" s="159" t="s">
        <v>1</v>
      </c>
      <c r="F386" s="160" t="s">
        <v>705</v>
      </c>
      <c r="H386" s="161">
        <v>5.6</v>
      </c>
      <c r="I386" s="162"/>
      <c r="L386" s="158"/>
      <c r="M386" s="163"/>
      <c r="T386" s="164"/>
      <c r="AT386" s="159" t="s">
        <v>176</v>
      </c>
      <c r="AU386" s="159" t="s">
        <v>88</v>
      </c>
      <c r="AV386" s="157" t="s">
        <v>88</v>
      </c>
      <c r="AW386" s="157" t="s">
        <v>34</v>
      </c>
      <c r="AX386" s="157" t="s">
        <v>78</v>
      </c>
      <c r="AY386" s="159" t="s">
        <v>165</v>
      </c>
    </row>
    <row r="387" spans="2:65" s="165" customFormat="1" ht="11.25">
      <c r="B387" s="166"/>
      <c r="C387" s="209"/>
      <c r="D387" s="151" t="s">
        <v>176</v>
      </c>
      <c r="E387" s="167" t="s">
        <v>1</v>
      </c>
      <c r="F387" s="168" t="s">
        <v>191</v>
      </c>
      <c r="H387" s="169">
        <v>274.14</v>
      </c>
      <c r="I387" s="170"/>
      <c r="L387" s="166"/>
      <c r="M387" s="171"/>
      <c r="T387" s="172"/>
      <c r="AT387" s="167" t="s">
        <v>176</v>
      </c>
      <c r="AU387" s="167" t="s">
        <v>88</v>
      </c>
      <c r="AV387" s="165" t="s">
        <v>172</v>
      </c>
      <c r="AW387" s="165" t="s">
        <v>34</v>
      </c>
      <c r="AX387" s="165" t="s">
        <v>86</v>
      </c>
      <c r="AY387" s="167" t="s">
        <v>165</v>
      </c>
    </row>
    <row r="388" spans="2:65" s="16" customFormat="1" ht="33" customHeight="1">
      <c r="B388" s="17"/>
      <c r="C388" s="205" t="s">
        <v>706</v>
      </c>
      <c r="D388" s="132" t="s">
        <v>167</v>
      </c>
      <c r="E388" s="133" t="s">
        <v>707</v>
      </c>
      <c r="F388" s="134" t="s">
        <v>708</v>
      </c>
      <c r="G388" s="135" t="s">
        <v>268</v>
      </c>
      <c r="H388" s="136">
        <v>1053.08</v>
      </c>
      <c r="I388" s="137"/>
      <c r="J388" s="138">
        <f>ROUND(I388*H388,2)</f>
        <v>0</v>
      </c>
      <c r="K388" s="134" t="s">
        <v>171</v>
      </c>
      <c r="L388" s="17"/>
      <c r="M388" s="139" t="s">
        <v>1</v>
      </c>
      <c r="N388" s="140" t="s">
        <v>43</v>
      </c>
      <c r="P388" s="141">
        <f>O388*H388</f>
        <v>0</v>
      </c>
      <c r="Q388" s="141">
        <v>2.47E-3</v>
      </c>
      <c r="R388" s="141">
        <f>Q388*H388</f>
        <v>2.6011075999999997</v>
      </c>
      <c r="S388" s="141">
        <v>0</v>
      </c>
      <c r="T388" s="142">
        <f>S388*H388</f>
        <v>0</v>
      </c>
      <c r="AR388" s="143" t="s">
        <v>172</v>
      </c>
      <c r="AT388" s="143" t="s">
        <v>167</v>
      </c>
      <c r="AU388" s="143" t="s">
        <v>88</v>
      </c>
      <c r="AY388" s="2" t="s">
        <v>165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2" t="s">
        <v>86</v>
      </c>
      <c r="BK388" s="144">
        <f>ROUND(I388*H388,2)</f>
        <v>0</v>
      </c>
      <c r="BL388" s="2" t="s">
        <v>172</v>
      </c>
      <c r="BM388" s="143" t="s">
        <v>709</v>
      </c>
    </row>
    <row r="389" spans="2:65" s="16" customFormat="1">
      <c r="B389" s="17"/>
      <c r="C389" s="206"/>
      <c r="D389" s="145" t="s">
        <v>174</v>
      </c>
      <c r="F389" s="146" t="s">
        <v>710</v>
      </c>
      <c r="I389" s="147"/>
      <c r="L389" s="17"/>
      <c r="M389" s="148"/>
      <c r="T389" s="41"/>
      <c r="AT389" s="2" t="s">
        <v>174</v>
      </c>
      <c r="AU389" s="2" t="s">
        <v>88</v>
      </c>
    </row>
    <row r="390" spans="2:65" s="149" customFormat="1" ht="11.25">
      <c r="B390" s="150"/>
      <c r="C390" s="207"/>
      <c r="D390" s="151" t="s">
        <v>176</v>
      </c>
      <c r="E390" s="152" t="s">
        <v>1</v>
      </c>
      <c r="F390" s="153" t="s">
        <v>711</v>
      </c>
      <c r="H390" s="152" t="s">
        <v>1</v>
      </c>
      <c r="I390" s="154"/>
      <c r="L390" s="150"/>
      <c r="M390" s="155"/>
      <c r="T390" s="156"/>
      <c r="AT390" s="152" t="s">
        <v>176</v>
      </c>
      <c r="AU390" s="152" t="s">
        <v>88</v>
      </c>
      <c r="AV390" s="149" t="s">
        <v>86</v>
      </c>
      <c r="AW390" s="149" t="s">
        <v>34</v>
      </c>
      <c r="AX390" s="149" t="s">
        <v>78</v>
      </c>
      <c r="AY390" s="152" t="s">
        <v>165</v>
      </c>
    </row>
    <row r="391" spans="2:65" s="157" customFormat="1" ht="11.25">
      <c r="B391" s="158"/>
      <c r="C391" s="208"/>
      <c r="D391" s="151" t="s">
        <v>176</v>
      </c>
      <c r="E391" s="159" t="s">
        <v>1</v>
      </c>
      <c r="F391" s="160" t="s">
        <v>712</v>
      </c>
      <c r="H391" s="161">
        <v>291.2</v>
      </c>
      <c r="I391" s="162"/>
      <c r="L391" s="158"/>
      <c r="M391" s="163"/>
      <c r="T391" s="164"/>
      <c r="AT391" s="159" t="s">
        <v>176</v>
      </c>
      <c r="AU391" s="159" t="s">
        <v>88</v>
      </c>
      <c r="AV391" s="157" t="s">
        <v>88</v>
      </c>
      <c r="AW391" s="157" t="s">
        <v>34</v>
      </c>
      <c r="AX391" s="157" t="s">
        <v>78</v>
      </c>
      <c r="AY391" s="159" t="s">
        <v>165</v>
      </c>
    </row>
    <row r="392" spans="2:65" s="149" customFormat="1" ht="11.25">
      <c r="B392" s="150"/>
      <c r="C392" s="207"/>
      <c r="D392" s="151" t="s">
        <v>176</v>
      </c>
      <c r="E392" s="152" t="s">
        <v>1</v>
      </c>
      <c r="F392" s="153" t="s">
        <v>713</v>
      </c>
      <c r="H392" s="152" t="s">
        <v>1</v>
      </c>
      <c r="I392" s="154"/>
      <c r="L392" s="150"/>
      <c r="M392" s="155"/>
      <c r="T392" s="156"/>
      <c r="AT392" s="152" t="s">
        <v>176</v>
      </c>
      <c r="AU392" s="152" t="s">
        <v>88</v>
      </c>
      <c r="AV392" s="149" t="s">
        <v>86</v>
      </c>
      <c r="AW392" s="149" t="s">
        <v>34</v>
      </c>
      <c r="AX392" s="149" t="s">
        <v>78</v>
      </c>
      <c r="AY392" s="152" t="s">
        <v>165</v>
      </c>
    </row>
    <row r="393" spans="2:65" s="157" customFormat="1" ht="11.25">
      <c r="B393" s="158"/>
      <c r="C393" s="208"/>
      <c r="D393" s="151" t="s">
        <v>176</v>
      </c>
      <c r="E393" s="159" t="s">
        <v>1</v>
      </c>
      <c r="F393" s="160" t="s">
        <v>714</v>
      </c>
      <c r="H393" s="161">
        <v>640.20000000000005</v>
      </c>
      <c r="I393" s="162"/>
      <c r="L393" s="158"/>
      <c r="M393" s="163"/>
      <c r="T393" s="164"/>
      <c r="AT393" s="159" t="s">
        <v>176</v>
      </c>
      <c r="AU393" s="159" t="s">
        <v>88</v>
      </c>
      <c r="AV393" s="157" t="s">
        <v>88</v>
      </c>
      <c r="AW393" s="157" t="s">
        <v>34</v>
      </c>
      <c r="AX393" s="157" t="s">
        <v>78</v>
      </c>
      <c r="AY393" s="159" t="s">
        <v>165</v>
      </c>
    </row>
    <row r="394" spans="2:65" s="149" customFormat="1" ht="11.25">
      <c r="B394" s="150"/>
      <c r="C394" s="207"/>
      <c r="D394" s="151" t="s">
        <v>176</v>
      </c>
      <c r="E394" s="152" t="s">
        <v>1</v>
      </c>
      <c r="F394" s="153" t="s">
        <v>715</v>
      </c>
      <c r="H394" s="152" t="s">
        <v>1</v>
      </c>
      <c r="I394" s="154"/>
      <c r="L394" s="150"/>
      <c r="M394" s="155"/>
      <c r="T394" s="156"/>
      <c r="AT394" s="152" t="s">
        <v>176</v>
      </c>
      <c r="AU394" s="152" t="s">
        <v>88</v>
      </c>
      <c r="AV394" s="149" t="s">
        <v>86</v>
      </c>
      <c r="AW394" s="149" t="s">
        <v>34</v>
      </c>
      <c r="AX394" s="149" t="s">
        <v>78</v>
      </c>
      <c r="AY394" s="152" t="s">
        <v>165</v>
      </c>
    </row>
    <row r="395" spans="2:65" s="157" customFormat="1" ht="11.25">
      <c r="B395" s="158"/>
      <c r="C395" s="208"/>
      <c r="D395" s="151" t="s">
        <v>176</v>
      </c>
      <c r="E395" s="159" t="s">
        <v>1</v>
      </c>
      <c r="F395" s="160" t="s">
        <v>716</v>
      </c>
      <c r="H395" s="161">
        <v>17.68</v>
      </c>
      <c r="I395" s="162"/>
      <c r="L395" s="158"/>
      <c r="M395" s="163"/>
      <c r="T395" s="164"/>
      <c r="AT395" s="159" t="s">
        <v>176</v>
      </c>
      <c r="AU395" s="159" t="s">
        <v>88</v>
      </c>
      <c r="AV395" s="157" t="s">
        <v>88</v>
      </c>
      <c r="AW395" s="157" t="s">
        <v>34</v>
      </c>
      <c r="AX395" s="157" t="s">
        <v>78</v>
      </c>
      <c r="AY395" s="159" t="s">
        <v>165</v>
      </c>
    </row>
    <row r="396" spans="2:65" s="149" customFormat="1" ht="11.25">
      <c r="B396" s="150"/>
      <c r="C396" s="207"/>
      <c r="D396" s="151" t="s">
        <v>176</v>
      </c>
      <c r="E396" s="152" t="s">
        <v>1</v>
      </c>
      <c r="F396" s="153" t="s">
        <v>717</v>
      </c>
      <c r="H396" s="152" t="s">
        <v>1</v>
      </c>
      <c r="I396" s="154"/>
      <c r="L396" s="150"/>
      <c r="M396" s="155"/>
      <c r="T396" s="156"/>
      <c r="AT396" s="152" t="s">
        <v>176</v>
      </c>
      <c r="AU396" s="152" t="s">
        <v>88</v>
      </c>
      <c r="AV396" s="149" t="s">
        <v>86</v>
      </c>
      <c r="AW396" s="149" t="s">
        <v>34</v>
      </c>
      <c r="AX396" s="149" t="s">
        <v>78</v>
      </c>
      <c r="AY396" s="152" t="s">
        <v>165</v>
      </c>
    </row>
    <row r="397" spans="2:65" s="157" customFormat="1" ht="11.25">
      <c r="B397" s="158"/>
      <c r="C397" s="208"/>
      <c r="D397" s="151" t="s">
        <v>176</v>
      </c>
      <c r="E397" s="159" t="s">
        <v>1</v>
      </c>
      <c r="F397" s="160" t="s">
        <v>718</v>
      </c>
      <c r="H397" s="161">
        <v>104</v>
      </c>
      <c r="I397" s="162"/>
      <c r="L397" s="158"/>
      <c r="M397" s="163"/>
      <c r="T397" s="164"/>
      <c r="AT397" s="159" t="s">
        <v>176</v>
      </c>
      <c r="AU397" s="159" t="s">
        <v>88</v>
      </c>
      <c r="AV397" s="157" t="s">
        <v>88</v>
      </c>
      <c r="AW397" s="157" t="s">
        <v>34</v>
      </c>
      <c r="AX397" s="157" t="s">
        <v>78</v>
      </c>
      <c r="AY397" s="159" t="s">
        <v>165</v>
      </c>
    </row>
    <row r="398" spans="2:65" s="165" customFormat="1" ht="11.25">
      <c r="B398" s="166"/>
      <c r="C398" s="209"/>
      <c r="D398" s="151" t="s">
        <v>176</v>
      </c>
      <c r="E398" s="167" t="s">
        <v>1</v>
      </c>
      <c r="F398" s="168" t="s">
        <v>191</v>
      </c>
      <c r="H398" s="169">
        <v>1053.08</v>
      </c>
      <c r="I398" s="170"/>
      <c r="L398" s="166"/>
      <c r="M398" s="171"/>
      <c r="T398" s="172"/>
      <c r="AT398" s="167" t="s">
        <v>176</v>
      </c>
      <c r="AU398" s="167" t="s">
        <v>88</v>
      </c>
      <c r="AV398" s="165" t="s">
        <v>172</v>
      </c>
      <c r="AW398" s="165" t="s">
        <v>34</v>
      </c>
      <c r="AX398" s="165" t="s">
        <v>86</v>
      </c>
      <c r="AY398" s="167" t="s">
        <v>165</v>
      </c>
    </row>
    <row r="399" spans="2:65" s="16" customFormat="1" ht="33" customHeight="1">
      <c r="B399" s="17"/>
      <c r="C399" s="205" t="s">
        <v>719</v>
      </c>
      <c r="D399" s="132" t="s">
        <v>167</v>
      </c>
      <c r="E399" s="133" t="s">
        <v>720</v>
      </c>
      <c r="F399" s="134" t="s">
        <v>721</v>
      </c>
      <c r="G399" s="135" t="s">
        <v>268</v>
      </c>
      <c r="H399" s="136">
        <v>1041.08</v>
      </c>
      <c r="I399" s="137"/>
      <c r="J399" s="138">
        <f>ROUND(I399*H399,2)</f>
        <v>0</v>
      </c>
      <c r="K399" s="134" t="s">
        <v>171</v>
      </c>
      <c r="L399" s="17"/>
      <c r="M399" s="139" t="s">
        <v>1</v>
      </c>
      <c r="N399" s="140" t="s">
        <v>43</v>
      </c>
      <c r="P399" s="141">
        <f>O399*H399</f>
        <v>0</v>
      </c>
      <c r="Q399" s="141">
        <v>0</v>
      </c>
      <c r="R399" s="141">
        <f>Q399*H399</f>
        <v>0</v>
      </c>
      <c r="S399" s="141">
        <v>0</v>
      </c>
      <c r="T399" s="142">
        <f>S399*H399</f>
        <v>0</v>
      </c>
      <c r="AR399" s="143" t="s">
        <v>172</v>
      </c>
      <c r="AT399" s="143" t="s">
        <v>167</v>
      </c>
      <c r="AU399" s="143" t="s">
        <v>88</v>
      </c>
      <c r="AY399" s="2" t="s">
        <v>165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2" t="s">
        <v>86</v>
      </c>
      <c r="BK399" s="144">
        <f>ROUND(I399*H399,2)</f>
        <v>0</v>
      </c>
      <c r="BL399" s="2" t="s">
        <v>172</v>
      </c>
      <c r="BM399" s="143" t="s">
        <v>722</v>
      </c>
    </row>
    <row r="400" spans="2:65" s="16" customFormat="1">
      <c r="B400" s="17"/>
      <c r="C400" s="206"/>
      <c r="D400" s="145" t="s">
        <v>174</v>
      </c>
      <c r="F400" s="146" t="s">
        <v>723</v>
      </c>
      <c r="I400" s="147"/>
      <c r="L400" s="17"/>
      <c r="M400" s="148"/>
      <c r="T400" s="41"/>
      <c r="AT400" s="2" t="s">
        <v>174</v>
      </c>
      <c r="AU400" s="2" t="s">
        <v>88</v>
      </c>
    </row>
    <row r="401" spans="2:65" s="16" customFormat="1" ht="24.2" customHeight="1">
      <c r="B401" s="17"/>
      <c r="C401" s="205" t="s">
        <v>724</v>
      </c>
      <c r="D401" s="132" t="s">
        <v>167</v>
      </c>
      <c r="E401" s="133" t="s">
        <v>725</v>
      </c>
      <c r="F401" s="134" t="s">
        <v>726</v>
      </c>
      <c r="G401" s="135" t="s">
        <v>278</v>
      </c>
      <c r="H401" s="136">
        <v>5.6680000000000001</v>
      </c>
      <c r="I401" s="137"/>
      <c r="J401" s="138">
        <f>ROUND(I401*H401,2)</f>
        <v>0</v>
      </c>
      <c r="K401" s="134" t="s">
        <v>171</v>
      </c>
      <c r="L401" s="17"/>
      <c r="M401" s="139" t="s">
        <v>1</v>
      </c>
      <c r="N401" s="140" t="s">
        <v>43</v>
      </c>
      <c r="P401" s="141">
        <f>O401*H401</f>
        <v>0</v>
      </c>
      <c r="Q401" s="141">
        <v>1.10907</v>
      </c>
      <c r="R401" s="141">
        <f>Q401*H401</f>
        <v>6.2862087600000001</v>
      </c>
      <c r="S401" s="141">
        <v>0</v>
      </c>
      <c r="T401" s="142">
        <f>S401*H401</f>
        <v>0</v>
      </c>
      <c r="AR401" s="143" t="s">
        <v>172</v>
      </c>
      <c r="AT401" s="143" t="s">
        <v>167</v>
      </c>
      <c r="AU401" s="143" t="s">
        <v>88</v>
      </c>
      <c r="AY401" s="2" t="s">
        <v>165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2" t="s">
        <v>86</v>
      </c>
      <c r="BK401" s="144">
        <f>ROUND(I401*H401,2)</f>
        <v>0</v>
      </c>
      <c r="BL401" s="2" t="s">
        <v>172</v>
      </c>
      <c r="BM401" s="143" t="s">
        <v>727</v>
      </c>
    </row>
    <row r="402" spans="2:65" s="16" customFormat="1">
      <c r="B402" s="17"/>
      <c r="C402" s="206"/>
      <c r="D402" s="145" t="s">
        <v>174</v>
      </c>
      <c r="F402" s="146" t="s">
        <v>728</v>
      </c>
      <c r="I402" s="147"/>
      <c r="L402" s="17"/>
      <c r="M402" s="148"/>
      <c r="T402" s="41"/>
      <c r="AT402" s="2" t="s">
        <v>174</v>
      </c>
      <c r="AU402" s="2" t="s">
        <v>88</v>
      </c>
    </row>
    <row r="403" spans="2:65" s="149" customFormat="1" ht="11.25">
      <c r="B403" s="150"/>
      <c r="C403" s="207"/>
      <c r="D403" s="151" t="s">
        <v>176</v>
      </c>
      <c r="E403" s="152" t="s">
        <v>1</v>
      </c>
      <c r="F403" s="153" t="s">
        <v>729</v>
      </c>
      <c r="H403" s="152" t="s">
        <v>1</v>
      </c>
      <c r="I403" s="154"/>
      <c r="L403" s="150"/>
      <c r="M403" s="155"/>
      <c r="T403" s="156"/>
      <c r="AT403" s="152" t="s">
        <v>176</v>
      </c>
      <c r="AU403" s="152" t="s">
        <v>88</v>
      </c>
      <c r="AV403" s="149" t="s">
        <v>86</v>
      </c>
      <c r="AW403" s="149" t="s">
        <v>34</v>
      </c>
      <c r="AX403" s="149" t="s">
        <v>78</v>
      </c>
      <c r="AY403" s="152" t="s">
        <v>165</v>
      </c>
    </row>
    <row r="404" spans="2:65" s="157" customFormat="1" ht="11.25">
      <c r="B404" s="158"/>
      <c r="C404" s="208"/>
      <c r="D404" s="151" t="s">
        <v>176</v>
      </c>
      <c r="E404" s="159" t="s">
        <v>1</v>
      </c>
      <c r="F404" s="160" t="s">
        <v>730</v>
      </c>
      <c r="H404" s="161">
        <v>2.8220000000000001</v>
      </c>
      <c r="I404" s="162"/>
      <c r="L404" s="158"/>
      <c r="M404" s="163"/>
      <c r="T404" s="164"/>
      <c r="AT404" s="159" t="s">
        <v>176</v>
      </c>
      <c r="AU404" s="159" t="s">
        <v>88</v>
      </c>
      <c r="AV404" s="157" t="s">
        <v>88</v>
      </c>
      <c r="AW404" s="157" t="s">
        <v>34</v>
      </c>
      <c r="AX404" s="157" t="s">
        <v>78</v>
      </c>
      <c r="AY404" s="159" t="s">
        <v>165</v>
      </c>
    </row>
    <row r="405" spans="2:65" s="157" customFormat="1" ht="11.25">
      <c r="B405" s="158"/>
      <c r="C405" s="208"/>
      <c r="D405" s="151" t="s">
        <v>176</v>
      </c>
      <c r="E405" s="159" t="s">
        <v>1</v>
      </c>
      <c r="F405" s="160" t="s">
        <v>731</v>
      </c>
      <c r="H405" s="161">
        <v>2.5779999999999998</v>
      </c>
      <c r="I405" s="162"/>
      <c r="L405" s="158"/>
      <c r="M405" s="163"/>
      <c r="T405" s="164"/>
      <c r="AT405" s="159" t="s">
        <v>176</v>
      </c>
      <c r="AU405" s="159" t="s">
        <v>88</v>
      </c>
      <c r="AV405" s="157" t="s">
        <v>88</v>
      </c>
      <c r="AW405" s="157" t="s">
        <v>34</v>
      </c>
      <c r="AX405" s="157" t="s">
        <v>78</v>
      </c>
      <c r="AY405" s="159" t="s">
        <v>165</v>
      </c>
    </row>
    <row r="406" spans="2:65" s="157" customFormat="1" ht="11.25">
      <c r="B406" s="158"/>
      <c r="C406" s="208"/>
      <c r="D406" s="151" t="s">
        <v>176</v>
      </c>
      <c r="E406" s="159" t="s">
        <v>1</v>
      </c>
      <c r="F406" s="160" t="s">
        <v>732</v>
      </c>
      <c r="H406" s="161">
        <v>0.26800000000000002</v>
      </c>
      <c r="I406" s="162"/>
      <c r="L406" s="158"/>
      <c r="M406" s="163"/>
      <c r="T406" s="164"/>
      <c r="AT406" s="159" t="s">
        <v>176</v>
      </c>
      <c r="AU406" s="159" t="s">
        <v>88</v>
      </c>
      <c r="AV406" s="157" t="s">
        <v>88</v>
      </c>
      <c r="AW406" s="157" t="s">
        <v>34</v>
      </c>
      <c r="AX406" s="157" t="s">
        <v>78</v>
      </c>
      <c r="AY406" s="159" t="s">
        <v>165</v>
      </c>
    </row>
    <row r="407" spans="2:65" s="165" customFormat="1" ht="11.25">
      <c r="B407" s="166"/>
      <c r="C407" s="209"/>
      <c r="D407" s="151" t="s">
        <v>176</v>
      </c>
      <c r="E407" s="167" t="s">
        <v>1</v>
      </c>
      <c r="F407" s="168" t="s">
        <v>191</v>
      </c>
      <c r="H407" s="169">
        <v>5.6680000000000001</v>
      </c>
      <c r="I407" s="170"/>
      <c r="L407" s="166"/>
      <c r="M407" s="171"/>
      <c r="T407" s="172"/>
      <c r="AT407" s="167" t="s">
        <v>176</v>
      </c>
      <c r="AU407" s="167" t="s">
        <v>88</v>
      </c>
      <c r="AV407" s="165" t="s">
        <v>172</v>
      </c>
      <c r="AW407" s="165" t="s">
        <v>34</v>
      </c>
      <c r="AX407" s="165" t="s">
        <v>86</v>
      </c>
      <c r="AY407" s="167" t="s">
        <v>165</v>
      </c>
    </row>
    <row r="408" spans="2:65" s="16" customFormat="1" ht="24.2" customHeight="1">
      <c r="B408" s="17"/>
      <c r="C408" s="205" t="s">
        <v>733</v>
      </c>
      <c r="D408" s="132" t="s">
        <v>167</v>
      </c>
      <c r="E408" s="133" t="s">
        <v>734</v>
      </c>
      <c r="F408" s="134" t="s">
        <v>735</v>
      </c>
      <c r="G408" s="135" t="s">
        <v>278</v>
      </c>
      <c r="H408" s="136">
        <v>21.530999999999999</v>
      </c>
      <c r="I408" s="137"/>
      <c r="J408" s="138">
        <f>ROUND(I408*H408,2)</f>
        <v>0</v>
      </c>
      <c r="K408" s="134" t="s">
        <v>171</v>
      </c>
      <c r="L408" s="17"/>
      <c r="M408" s="139" t="s">
        <v>1</v>
      </c>
      <c r="N408" s="140" t="s">
        <v>43</v>
      </c>
      <c r="P408" s="141">
        <f>O408*H408</f>
        <v>0</v>
      </c>
      <c r="Q408" s="141">
        <v>1.06277</v>
      </c>
      <c r="R408" s="141">
        <f>Q408*H408</f>
        <v>22.882500869999998</v>
      </c>
      <c r="S408" s="141">
        <v>0</v>
      </c>
      <c r="T408" s="142">
        <f>S408*H408</f>
        <v>0</v>
      </c>
      <c r="AR408" s="143" t="s">
        <v>172</v>
      </c>
      <c r="AT408" s="143" t="s">
        <v>167</v>
      </c>
      <c r="AU408" s="143" t="s">
        <v>88</v>
      </c>
      <c r="AY408" s="2" t="s">
        <v>165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2" t="s">
        <v>86</v>
      </c>
      <c r="BK408" s="144">
        <f>ROUND(I408*H408,2)</f>
        <v>0</v>
      </c>
      <c r="BL408" s="2" t="s">
        <v>172</v>
      </c>
      <c r="BM408" s="143" t="s">
        <v>736</v>
      </c>
    </row>
    <row r="409" spans="2:65" s="16" customFormat="1">
      <c r="B409" s="17"/>
      <c r="C409" s="206"/>
      <c r="D409" s="145" t="s">
        <v>174</v>
      </c>
      <c r="F409" s="146" t="s">
        <v>737</v>
      </c>
      <c r="I409" s="147"/>
      <c r="L409" s="17"/>
      <c r="M409" s="148"/>
      <c r="T409" s="41"/>
      <c r="AT409" s="2" t="s">
        <v>174</v>
      </c>
      <c r="AU409" s="2" t="s">
        <v>88</v>
      </c>
    </row>
    <row r="410" spans="2:65" s="149" customFormat="1" ht="11.25">
      <c r="B410" s="150"/>
      <c r="C410" s="207"/>
      <c r="D410" s="151" t="s">
        <v>176</v>
      </c>
      <c r="E410" s="152" t="s">
        <v>1</v>
      </c>
      <c r="F410" s="153" t="s">
        <v>729</v>
      </c>
      <c r="H410" s="152" t="s">
        <v>1</v>
      </c>
      <c r="I410" s="154"/>
      <c r="L410" s="150"/>
      <c r="M410" s="155"/>
      <c r="T410" s="156"/>
      <c r="AT410" s="152" t="s">
        <v>176</v>
      </c>
      <c r="AU410" s="152" t="s">
        <v>88</v>
      </c>
      <c r="AV410" s="149" t="s">
        <v>86</v>
      </c>
      <c r="AW410" s="149" t="s">
        <v>34</v>
      </c>
      <c r="AX410" s="149" t="s">
        <v>78</v>
      </c>
      <c r="AY410" s="152" t="s">
        <v>165</v>
      </c>
    </row>
    <row r="411" spans="2:65" s="157" customFormat="1" ht="11.25">
      <c r="B411" s="158"/>
      <c r="C411" s="208"/>
      <c r="D411" s="151" t="s">
        <v>176</v>
      </c>
      <c r="E411" s="159" t="s">
        <v>1</v>
      </c>
      <c r="F411" s="160" t="s">
        <v>738</v>
      </c>
      <c r="H411" s="161">
        <v>4.7089999999999996</v>
      </c>
      <c r="I411" s="162"/>
      <c r="L411" s="158"/>
      <c r="M411" s="163"/>
      <c r="T411" s="164"/>
      <c r="AT411" s="159" t="s">
        <v>176</v>
      </c>
      <c r="AU411" s="159" t="s">
        <v>88</v>
      </c>
      <c r="AV411" s="157" t="s">
        <v>88</v>
      </c>
      <c r="AW411" s="157" t="s">
        <v>34</v>
      </c>
      <c r="AX411" s="157" t="s">
        <v>78</v>
      </c>
      <c r="AY411" s="159" t="s">
        <v>165</v>
      </c>
    </row>
    <row r="412" spans="2:65" s="157" customFormat="1" ht="11.25">
      <c r="B412" s="158"/>
      <c r="C412" s="208"/>
      <c r="D412" s="151" t="s">
        <v>176</v>
      </c>
      <c r="E412" s="159" t="s">
        <v>1</v>
      </c>
      <c r="F412" s="160" t="s">
        <v>739</v>
      </c>
      <c r="H412" s="161">
        <v>16.658999999999999</v>
      </c>
      <c r="I412" s="162"/>
      <c r="L412" s="158"/>
      <c r="M412" s="163"/>
      <c r="T412" s="164"/>
      <c r="AT412" s="159" t="s">
        <v>176</v>
      </c>
      <c r="AU412" s="159" t="s">
        <v>88</v>
      </c>
      <c r="AV412" s="157" t="s">
        <v>88</v>
      </c>
      <c r="AW412" s="157" t="s">
        <v>34</v>
      </c>
      <c r="AX412" s="157" t="s">
        <v>78</v>
      </c>
      <c r="AY412" s="159" t="s">
        <v>165</v>
      </c>
    </row>
    <row r="413" spans="2:65" s="157" customFormat="1" ht="11.25">
      <c r="B413" s="158"/>
      <c r="C413" s="208"/>
      <c r="D413" s="151" t="s">
        <v>176</v>
      </c>
      <c r="E413" s="159" t="s">
        <v>1</v>
      </c>
      <c r="F413" s="160" t="s">
        <v>740</v>
      </c>
      <c r="H413" s="161">
        <v>0.16300000000000001</v>
      </c>
      <c r="I413" s="162"/>
      <c r="L413" s="158"/>
      <c r="M413" s="163"/>
      <c r="T413" s="164"/>
      <c r="AT413" s="159" t="s">
        <v>176</v>
      </c>
      <c r="AU413" s="159" t="s">
        <v>88</v>
      </c>
      <c r="AV413" s="157" t="s">
        <v>88</v>
      </c>
      <c r="AW413" s="157" t="s">
        <v>34</v>
      </c>
      <c r="AX413" s="157" t="s">
        <v>78</v>
      </c>
      <c r="AY413" s="159" t="s">
        <v>165</v>
      </c>
    </row>
    <row r="414" spans="2:65" s="165" customFormat="1" ht="11.25">
      <c r="B414" s="166"/>
      <c r="C414" s="209"/>
      <c r="D414" s="151" t="s">
        <v>176</v>
      </c>
      <c r="E414" s="167" t="s">
        <v>1</v>
      </c>
      <c r="F414" s="168" t="s">
        <v>191</v>
      </c>
      <c r="H414" s="169">
        <v>21.530999999999999</v>
      </c>
      <c r="I414" s="170"/>
      <c r="L414" s="166"/>
      <c r="M414" s="171"/>
      <c r="T414" s="172"/>
      <c r="AT414" s="167" t="s">
        <v>176</v>
      </c>
      <c r="AU414" s="167" t="s">
        <v>88</v>
      </c>
      <c r="AV414" s="165" t="s">
        <v>172</v>
      </c>
      <c r="AW414" s="165" t="s">
        <v>34</v>
      </c>
      <c r="AX414" s="165" t="s">
        <v>86</v>
      </c>
      <c r="AY414" s="167" t="s">
        <v>165</v>
      </c>
    </row>
    <row r="415" spans="2:65" s="119" customFormat="1" ht="20.85" customHeight="1">
      <c r="B415" s="120"/>
      <c r="C415" s="210"/>
      <c r="D415" s="121" t="s">
        <v>77</v>
      </c>
      <c r="E415" s="130" t="s">
        <v>578</v>
      </c>
      <c r="F415" s="130" t="s">
        <v>741</v>
      </c>
      <c r="I415" s="123"/>
      <c r="J415" s="131">
        <f>BK415</f>
        <v>0</v>
      </c>
      <c r="L415" s="120"/>
      <c r="M415" s="125"/>
      <c r="P415" s="126">
        <f>P416</f>
        <v>0</v>
      </c>
      <c r="R415" s="126">
        <f>R416</f>
        <v>0</v>
      </c>
      <c r="T415" s="127">
        <f>T416</f>
        <v>0</v>
      </c>
      <c r="AR415" s="121" t="s">
        <v>86</v>
      </c>
      <c r="AT415" s="128" t="s">
        <v>77</v>
      </c>
      <c r="AU415" s="128" t="s">
        <v>88</v>
      </c>
      <c r="AY415" s="121" t="s">
        <v>165</v>
      </c>
      <c r="BK415" s="129">
        <f>BK416</f>
        <v>0</v>
      </c>
    </row>
    <row r="416" spans="2:65" s="16" customFormat="1" ht="37.9" customHeight="1">
      <c r="B416" s="17"/>
      <c r="C416" s="132" t="s">
        <v>742</v>
      </c>
      <c r="D416" s="132" t="s">
        <v>167</v>
      </c>
      <c r="E416" s="133" t="s">
        <v>743</v>
      </c>
      <c r="F416" s="134" t="s">
        <v>744</v>
      </c>
      <c r="G416" s="135" t="s">
        <v>203</v>
      </c>
      <c r="H416" s="136">
        <v>2</v>
      </c>
      <c r="I416" s="137"/>
      <c r="J416" s="138">
        <f>ROUND(I416*H416,2)</f>
        <v>0</v>
      </c>
      <c r="K416" s="134" t="s">
        <v>1</v>
      </c>
      <c r="L416" s="17"/>
      <c r="M416" s="139" t="s">
        <v>1</v>
      </c>
      <c r="N416" s="140" t="s">
        <v>43</v>
      </c>
      <c r="P416" s="141">
        <f>O416*H416</f>
        <v>0</v>
      </c>
      <c r="Q416" s="141">
        <v>0</v>
      </c>
      <c r="R416" s="141">
        <f>Q416*H416</f>
        <v>0</v>
      </c>
      <c r="S416" s="141">
        <v>0</v>
      </c>
      <c r="T416" s="142">
        <f>S416*H416</f>
        <v>0</v>
      </c>
      <c r="AR416" s="143" t="s">
        <v>172</v>
      </c>
      <c r="AT416" s="143" t="s">
        <v>167</v>
      </c>
      <c r="AU416" s="143" t="s">
        <v>184</v>
      </c>
      <c r="AY416" s="2" t="s">
        <v>165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2" t="s">
        <v>86</v>
      </c>
      <c r="BK416" s="144">
        <f>ROUND(I416*H416,2)</f>
        <v>0</v>
      </c>
      <c r="BL416" s="2" t="s">
        <v>172</v>
      </c>
      <c r="BM416" s="143" t="s">
        <v>745</v>
      </c>
    </row>
    <row r="417" spans="2:65" s="119" customFormat="1" ht="22.9" customHeight="1">
      <c r="B417" s="120"/>
      <c r="D417" s="121" t="s">
        <v>77</v>
      </c>
      <c r="E417" s="130" t="s">
        <v>172</v>
      </c>
      <c r="F417" s="130" t="s">
        <v>746</v>
      </c>
      <c r="I417" s="123"/>
      <c r="J417" s="131">
        <f>BK417</f>
        <v>0</v>
      </c>
      <c r="L417" s="120"/>
      <c r="M417" s="125"/>
      <c r="P417" s="126">
        <f>SUM(P418:P468)</f>
        <v>0</v>
      </c>
      <c r="R417" s="126">
        <f>SUM(R418:R468)</f>
        <v>55.122410960000003</v>
      </c>
      <c r="T417" s="127">
        <f>SUM(T418:T468)</f>
        <v>0</v>
      </c>
      <c r="AR417" s="121" t="s">
        <v>86</v>
      </c>
      <c r="AT417" s="128" t="s">
        <v>77</v>
      </c>
      <c r="AU417" s="128" t="s">
        <v>86</v>
      </c>
      <c r="AY417" s="121" t="s">
        <v>165</v>
      </c>
      <c r="BK417" s="129">
        <f>SUM(BK418:BK468)</f>
        <v>0</v>
      </c>
    </row>
    <row r="418" spans="2:65" s="16" customFormat="1" ht="24.2" customHeight="1">
      <c r="B418" s="17"/>
      <c r="C418" s="205" t="s">
        <v>747</v>
      </c>
      <c r="D418" s="132" t="s">
        <v>167</v>
      </c>
      <c r="E418" s="133" t="s">
        <v>748</v>
      </c>
      <c r="F418" s="134" t="s">
        <v>749</v>
      </c>
      <c r="G418" s="135" t="s">
        <v>170</v>
      </c>
      <c r="H418" s="136">
        <v>21.45</v>
      </c>
      <c r="I418" s="137"/>
      <c r="J418" s="138">
        <f>ROUND(I418*H418,2)</f>
        <v>0</v>
      </c>
      <c r="K418" s="134" t="s">
        <v>171</v>
      </c>
      <c r="L418" s="17"/>
      <c r="M418" s="139" t="s">
        <v>1</v>
      </c>
      <c r="N418" s="140" t="s">
        <v>43</v>
      </c>
      <c r="P418" s="141">
        <f>O418*H418</f>
        <v>0</v>
      </c>
      <c r="Q418" s="141">
        <v>2.16</v>
      </c>
      <c r="R418" s="141">
        <f>Q418*H418</f>
        <v>46.332000000000001</v>
      </c>
      <c r="S418" s="141">
        <v>0</v>
      </c>
      <c r="T418" s="142">
        <f>S418*H418</f>
        <v>0</v>
      </c>
      <c r="AR418" s="143" t="s">
        <v>172</v>
      </c>
      <c r="AT418" s="143" t="s">
        <v>167</v>
      </c>
      <c r="AU418" s="143" t="s">
        <v>88</v>
      </c>
      <c r="AY418" s="2" t="s">
        <v>165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2" t="s">
        <v>86</v>
      </c>
      <c r="BK418" s="144">
        <f>ROUND(I418*H418,2)</f>
        <v>0</v>
      </c>
      <c r="BL418" s="2" t="s">
        <v>172</v>
      </c>
      <c r="BM418" s="143" t="s">
        <v>750</v>
      </c>
    </row>
    <row r="419" spans="2:65" s="16" customFormat="1">
      <c r="B419" s="17"/>
      <c r="D419" s="145" t="s">
        <v>174</v>
      </c>
      <c r="F419" s="146" t="s">
        <v>751</v>
      </c>
      <c r="I419" s="147"/>
      <c r="L419" s="17"/>
      <c r="M419" s="148"/>
      <c r="T419" s="41"/>
      <c r="AT419" s="2" t="s">
        <v>174</v>
      </c>
      <c r="AU419" s="2" t="s">
        <v>88</v>
      </c>
    </row>
    <row r="420" spans="2:65" s="16" customFormat="1" ht="48.75">
      <c r="B420" s="17"/>
      <c r="D420" s="151" t="s">
        <v>358</v>
      </c>
      <c r="F420" s="173" t="s">
        <v>752</v>
      </c>
      <c r="I420" s="147"/>
      <c r="L420" s="17"/>
      <c r="M420" s="148"/>
      <c r="T420" s="41"/>
      <c r="AT420" s="2" t="s">
        <v>358</v>
      </c>
      <c r="AU420" s="2" t="s">
        <v>88</v>
      </c>
    </row>
    <row r="421" spans="2:65" s="149" customFormat="1" ht="22.5">
      <c r="B421" s="150"/>
      <c r="D421" s="151" t="s">
        <v>176</v>
      </c>
      <c r="E421" s="152" t="s">
        <v>1</v>
      </c>
      <c r="F421" s="153" t="s">
        <v>753</v>
      </c>
      <c r="H421" s="152" t="s">
        <v>1</v>
      </c>
      <c r="I421" s="154"/>
      <c r="L421" s="150"/>
      <c r="M421" s="155"/>
      <c r="T421" s="156"/>
      <c r="AT421" s="152" t="s">
        <v>176</v>
      </c>
      <c r="AU421" s="152" t="s">
        <v>88</v>
      </c>
      <c r="AV421" s="149" t="s">
        <v>86</v>
      </c>
      <c r="AW421" s="149" t="s">
        <v>34</v>
      </c>
      <c r="AX421" s="149" t="s">
        <v>78</v>
      </c>
      <c r="AY421" s="152" t="s">
        <v>165</v>
      </c>
    </row>
    <row r="422" spans="2:65" s="157" customFormat="1" ht="11.25">
      <c r="B422" s="158"/>
      <c r="D422" s="151" t="s">
        <v>176</v>
      </c>
      <c r="E422" s="159" t="s">
        <v>1</v>
      </c>
      <c r="F422" s="160" t="s">
        <v>754</v>
      </c>
      <c r="H422" s="161">
        <v>20.736000000000001</v>
      </c>
      <c r="I422" s="162"/>
      <c r="L422" s="158"/>
      <c r="M422" s="163"/>
      <c r="T422" s="164"/>
      <c r="AT422" s="159" t="s">
        <v>176</v>
      </c>
      <c r="AU422" s="159" t="s">
        <v>88</v>
      </c>
      <c r="AV422" s="157" t="s">
        <v>88</v>
      </c>
      <c r="AW422" s="157" t="s">
        <v>34</v>
      </c>
      <c r="AX422" s="157" t="s">
        <v>78</v>
      </c>
      <c r="AY422" s="159" t="s">
        <v>165</v>
      </c>
    </row>
    <row r="423" spans="2:65" s="157" customFormat="1" ht="11.25">
      <c r="B423" s="158"/>
      <c r="D423" s="151" t="s">
        <v>176</v>
      </c>
      <c r="E423" s="159" t="s">
        <v>1</v>
      </c>
      <c r="F423" s="160" t="s">
        <v>755</v>
      </c>
      <c r="H423" s="161">
        <v>0.59399999999999997</v>
      </c>
      <c r="I423" s="162"/>
      <c r="L423" s="158"/>
      <c r="M423" s="163"/>
      <c r="T423" s="164"/>
      <c r="AT423" s="159" t="s">
        <v>176</v>
      </c>
      <c r="AU423" s="159" t="s">
        <v>88</v>
      </c>
      <c r="AV423" s="157" t="s">
        <v>88</v>
      </c>
      <c r="AW423" s="157" t="s">
        <v>34</v>
      </c>
      <c r="AX423" s="157" t="s">
        <v>78</v>
      </c>
      <c r="AY423" s="159" t="s">
        <v>165</v>
      </c>
    </row>
    <row r="424" spans="2:65" s="157" customFormat="1" ht="11.25">
      <c r="B424" s="158"/>
      <c r="D424" s="151" t="s">
        <v>176</v>
      </c>
      <c r="E424" s="159" t="s">
        <v>1</v>
      </c>
      <c r="F424" s="160" t="s">
        <v>756</v>
      </c>
      <c r="H424" s="161">
        <v>0.12</v>
      </c>
      <c r="I424" s="162"/>
      <c r="L424" s="158"/>
      <c r="M424" s="163"/>
      <c r="T424" s="164"/>
      <c r="AT424" s="159" t="s">
        <v>176</v>
      </c>
      <c r="AU424" s="159" t="s">
        <v>88</v>
      </c>
      <c r="AV424" s="157" t="s">
        <v>88</v>
      </c>
      <c r="AW424" s="157" t="s">
        <v>34</v>
      </c>
      <c r="AX424" s="157" t="s">
        <v>78</v>
      </c>
      <c r="AY424" s="159" t="s">
        <v>165</v>
      </c>
    </row>
    <row r="425" spans="2:65" s="165" customFormat="1" ht="11.25">
      <c r="B425" s="166"/>
      <c r="D425" s="151" t="s">
        <v>176</v>
      </c>
      <c r="E425" s="167" t="s">
        <v>1</v>
      </c>
      <c r="F425" s="168" t="s">
        <v>191</v>
      </c>
      <c r="H425" s="169">
        <v>21.45</v>
      </c>
      <c r="I425" s="170"/>
      <c r="L425" s="166"/>
      <c r="M425" s="171"/>
      <c r="T425" s="172"/>
      <c r="AT425" s="167" t="s">
        <v>176</v>
      </c>
      <c r="AU425" s="167" t="s">
        <v>88</v>
      </c>
      <c r="AV425" s="165" t="s">
        <v>172</v>
      </c>
      <c r="AW425" s="165" t="s">
        <v>34</v>
      </c>
      <c r="AX425" s="165" t="s">
        <v>86</v>
      </c>
      <c r="AY425" s="167" t="s">
        <v>165</v>
      </c>
    </row>
    <row r="426" spans="2:65" s="16" customFormat="1" ht="33" customHeight="1">
      <c r="B426" s="17"/>
      <c r="C426" s="218" t="s">
        <v>757</v>
      </c>
      <c r="D426" s="132" t="s">
        <v>167</v>
      </c>
      <c r="E426" s="133" t="s">
        <v>758</v>
      </c>
      <c r="F426" s="134" t="s">
        <v>759</v>
      </c>
      <c r="G426" s="135" t="s">
        <v>248</v>
      </c>
      <c r="H426" s="136">
        <v>30</v>
      </c>
      <c r="I426" s="137"/>
      <c r="J426" s="138">
        <f>ROUND(I426*H426,2)</f>
        <v>0</v>
      </c>
      <c r="K426" s="134" t="s">
        <v>171</v>
      </c>
      <c r="L426" s="17"/>
      <c r="M426" s="139" t="s">
        <v>1</v>
      </c>
      <c r="N426" s="140" t="s">
        <v>43</v>
      </c>
      <c r="P426" s="141">
        <f>O426*H426</f>
        <v>0</v>
      </c>
      <c r="Q426" s="141">
        <v>1.7260000000000001E-2</v>
      </c>
      <c r="R426" s="141">
        <f>Q426*H426</f>
        <v>0.51780000000000004</v>
      </c>
      <c r="S426" s="141">
        <v>0</v>
      </c>
      <c r="T426" s="142">
        <f>S426*H426</f>
        <v>0</v>
      </c>
      <c r="AR426" s="143" t="s">
        <v>172</v>
      </c>
      <c r="AT426" s="143" t="s">
        <v>167</v>
      </c>
      <c r="AU426" s="143" t="s">
        <v>88</v>
      </c>
      <c r="AY426" s="2" t="s">
        <v>165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2" t="s">
        <v>86</v>
      </c>
      <c r="BK426" s="144">
        <f>ROUND(I426*H426,2)</f>
        <v>0</v>
      </c>
      <c r="BL426" s="2" t="s">
        <v>172</v>
      </c>
      <c r="BM426" s="143" t="s">
        <v>760</v>
      </c>
    </row>
    <row r="427" spans="2:65" s="16" customFormat="1">
      <c r="B427" s="17"/>
      <c r="C427" s="219"/>
      <c r="D427" s="145" t="s">
        <v>174</v>
      </c>
      <c r="F427" s="146" t="s">
        <v>761</v>
      </c>
      <c r="I427" s="147"/>
      <c r="L427" s="17"/>
      <c r="M427" s="148"/>
      <c r="T427" s="41"/>
      <c r="AT427" s="2" t="s">
        <v>174</v>
      </c>
      <c r="AU427" s="2" t="s">
        <v>88</v>
      </c>
    </row>
    <row r="428" spans="2:65" s="149" customFormat="1" ht="11.25">
      <c r="B428" s="150"/>
      <c r="C428" s="220"/>
      <c r="D428" s="151" t="s">
        <v>176</v>
      </c>
      <c r="E428" s="152" t="s">
        <v>1</v>
      </c>
      <c r="F428" s="153" t="s">
        <v>762</v>
      </c>
      <c r="H428" s="152" t="s">
        <v>1</v>
      </c>
      <c r="I428" s="154"/>
      <c r="L428" s="150"/>
      <c r="M428" s="155"/>
      <c r="T428" s="156"/>
      <c r="AT428" s="152" t="s">
        <v>176</v>
      </c>
      <c r="AU428" s="152" t="s">
        <v>88</v>
      </c>
      <c r="AV428" s="149" t="s">
        <v>86</v>
      </c>
      <c r="AW428" s="149" t="s">
        <v>34</v>
      </c>
      <c r="AX428" s="149" t="s">
        <v>78</v>
      </c>
      <c r="AY428" s="152" t="s">
        <v>165</v>
      </c>
    </row>
    <row r="429" spans="2:65" s="157" customFormat="1" ht="11.25">
      <c r="B429" s="158"/>
      <c r="C429" s="221"/>
      <c r="D429" s="151" t="s">
        <v>176</v>
      </c>
      <c r="E429" s="159" t="s">
        <v>1</v>
      </c>
      <c r="F429" s="160" t="s">
        <v>520</v>
      </c>
      <c r="H429" s="161">
        <v>30</v>
      </c>
      <c r="I429" s="162"/>
      <c r="L429" s="158"/>
      <c r="M429" s="163"/>
      <c r="T429" s="164"/>
      <c r="AT429" s="159" t="s">
        <v>176</v>
      </c>
      <c r="AU429" s="159" t="s">
        <v>88</v>
      </c>
      <c r="AV429" s="157" t="s">
        <v>88</v>
      </c>
      <c r="AW429" s="157" t="s">
        <v>34</v>
      </c>
      <c r="AX429" s="157" t="s">
        <v>86</v>
      </c>
      <c r="AY429" s="159" t="s">
        <v>165</v>
      </c>
    </row>
    <row r="430" spans="2:65" s="16" customFormat="1" ht="16.5" customHeight="1">
      <c r="B430" s="17"/>
      <c r="C430" s="218" t="s">
        <v>763</v>
      </c>
      <c r="D430" s="132" t="s">
        <v>167</v>
      </c>
      <c r="E430" s="133" t="s">
        <v>764</v>
      </c>
      <c r="F430" s="134" t="s">
        <v>765</v>
      </c>
      <c r="G430" s="135" t="s">
        <v>170</v>
      </c>
      <c r="H430" s="136">
        <v>1.3859999999999999</v>
      </c>
      <c r="I430" s="137"/>
      <c r="J430" s="138">
        <f>ROUND(I430*H430,2)</f>
        <v>0</v>
      </c>
      <c r="K430" s="134" t="s">
        <v>171</v>
      </c>
      <c r="L430" s="17"/>
      <c r="M430" s="139" t="s">
        <v>1</v>
      </c>
      <c r="N430" s="140" t="s">
        <v>43</v>
      </c>
      <c r="P430" s="141">
        <f>O430*H430</f>
        <v>0</v>
      </c>
      <c r="Q430" s="141">
        <v>2.5019800000000001</v>
      </c>
      <c r="R430" s="141">
        <f>Q430*H430</f>
        <v>3.4677442799999998</v>
      </c>
      <c r="S430" s="141">
        <v>0</v>
      </c>
      <c r="T430" s="142">
        <f>S430*H430</f>
        <v>0</v>
      </c>
      <c r="AR430" s="143" t="s">
        <v>172</v>
      </c>
      <c r="AT430" s="143" t="s">
        <v>167</v>
      </c>
      <c r="AU430" s="143" t="s">
        <v>88</v>
      </c>
      <c r="AY430" s="2" t="s">
        <v>165</v>
      </c>
      <c r="BE430" s="144">
        <f>IF(N430="základní",J430,0)</f>
        <v>0</v>
      </c>
      <c r="BF430" s="144">
        <f>IF(N430="snížená",J430,0)</f>
        <v>0</v>
      </c>
      <c r="BG430" s="144">
        <f>IF(N430="zákl. přenesená",J430,0)</f>
        <v>0</v>
      </c>
      <c r="BH430" s="144">
        <f>IF(N430="sníž. přenesená",J430,0)</f>
        <v>0</v>
      </c>
      <c r="BI430" s="144">
        <f>IF(N430="nulová",J430,0)</f>
        <v>0</v>
      </c>
      <c r="BJ430" s="2" t="s">
        <v>86</v>
      </c>
      <c r="BK430" s="144">
        <f>ROUND(I430*H430,2)</f>
        <v>0</v>
      </c>
      <c r="BL430" s="2" t="s">
        <v>172</v>
      </c>
      <c r="BM430" s="143" t="s">
        <v>766</v>
      </c>
    </row>
    <row r="431" spans="2:65" s="16" customFormat="1">
      <c r="B431" s="17"/>
      <c r="C431" s="219"/>
      <c r="D431" s="145" t="s">
        <v>174</v>
      </c>
      <c r="F431" s="146" t="s">
        <v>767</v>
      </c>
      <c r="I431" s="147"/>
      <c r="L431" s="17"/>
      <c r="M431" s="148"/>
      <c r="T431" s="41"/>
      <c r="AT431" s="2" t="s">
        <v>174</v>
      </c>
      <c r="AU431" s="2" t="s">
        <v>88</v>
      </c>
    </row>
    <row r="432" spans="2:65" s="149" customFormat="1" ht="11.25">
      <c r="B432" s="150"/>
      <c r="C432" s="220"/>
      <c r="D432" s="151" t="s">
        <v>176</v>
      </c>
      <c r="E432" s="152" t="s">
        <v>1</v>
      </c>
      <c r="F432" s="153" t="s">
        <v>768</v>
      </c>
      <c r="H432" s="152" t="s">
        <v>1</v>
      </c>
      <c r="I432" s="154"/>
      <c r="L432" s="150"/>
      <c r="M432" s="155"/>
      <c r="T432" s="156"/>
      <c r="AT432" s="152" t="s">
        <v>176</v>
      </c>
      <c r="AU432" s="152" t="s">
        <v>88</v>
      </c>
      <c r="AV432" s="149" t="s">
        <v>86</v>
      </c>
      <c r="AW432" s="149" t="s">
        <v>34</v>
      </c>
      <c r="AX432" s="149" t="s">
        <v>78</v>
      </c>
      <c r="AY432" s="152" t="s">
        <v>165</v>
      </c>
    </row>
    <row r="433" spans="2:65" s="157" customFormat="1" ht="11.25">
      <c r="B433" s="158"/>
      <c r="C433" s="221"/>
      <c r="D433" s="151" t="s">
        <v>176</v>
      </c>
      <c r="E433" s="159" t="s">
        <v>1</v>
      </c>
      <c r="F433" s="160" t="s">
        <v>769</v>
      </c>
      <c r="H433" s="161">
        <v>1.3859999999999999</v>
      </c>
      <c r="I433" s="162"/>
      <c r="L433" s="158"/>
      <c r="M433" s="163"/>
      <c r="T433" s="164"/>
      <c r="AT433" s="159" t="s">
        <v>176</v>
      </c>
      <c r="AU433" s="159" t="s">
        <v>88</v>
      </c>
      <c r="AV433" s="157" t="s">
        <v>88</v>
      </c>
      <c r="AW433" s="157" t="s">
        <v>34</v>
      </c>
      <c r="AX433" s="157" t="s">
        <v>86</v>
      </c>
      <c r="AY433" s="159" t="s">
        <v>165</v>
      </c>
    </row>
    <row r="434" spans="2:65" s="16" customFormat="1" ht="16.5" customHeight="1">
      <c r="B434" s="17"/>
      <c r="C434" s="218" t="s">
        <v>770</v>
      </c>
      <c r="D434" s="132" t="s">
        <v>167</v>
      </c>
      <c r="E434" s="133" t="s">
        <v>771</v>
      </c>
      <c r="F434" s="134" t="s">
        <v>772</v>
      </c>
      <c r="G434" s="135" t="s">
        <v>268</v>
      </c>
      <c r="H434" s="136">
        <v>30</v>
      </c>
      <c r="I434" s="137"/>
      <c r="J434" s="138">
        <f>ROUND(I434*H434,2)</f>
        <v>0</v>
      </c>
      <c r="K434" s="134" t="s">
        <v>171</v>
      </c>
      <c r="L434" s="17"/>
      <c r="M434" s="139" t="s">
        <v>1</v>
      </c>
      <c r="N434" s="140" t="s">
        <v>43</v>
      </c>
      <c r="P434" s="141">
        <f>O434*H434</f>
        <v>0</v>
      </c>
      <c r="Q434" s="141">
        <v>5.7600000000000004E-3</v>
      </c>
      <c r="R434" s="141">
        <f>Q434*H434</f>
        <v>0.17280000000000001</v>
      </c>
      <c r="S434" s="141">
        <v>0</v>
      </c>
      <c r="T434" s="142">
        <f>S434*H434</f>
        <v>0</v>
      </c>
      <c r="AR434" s="143" t="s">
        <v>172</v>
      </c>
      <c r="AT434" s="143" t="s">
        <v>167</v>
      </c>
      <c r="AU434" s="143" t="s">
        <v>88</v>
      </c>
      <c r="AY434" s="2" t="s">
        <v>165</v>
      </c>
      <c r="BE434" s="144">
        <f>IF(N434="základní",J434,0)</f>
        <v>0</v>
      </c>
      <c r="BF434" s="144">
        <f>IF(N434="snížená",J434,0)</f>
        <v>0</v>
      </c>
      <c r="BG434" s="144">
        <f>IF(N434="zákl. přenesená",J434,0)</f>
        <v>0</v>
      </c>
      <c r="BH434" s="144">
        <f>IF(N434="sníž. přenesená",J434,0)</f>
        <v>0</v>
      </c>
      <c r="BI434" s="144">
        <f>IF(N434="nulová",J434,0)</f>
        <v>0</v>
      </c>
      <c r="BJ434" s="2" t="s">
        <v>86</v>
      </c>
      <c r="BK434" s="144">
        <f>ROUND(I434*H434,2)</f>
        <v>0</v>
      </c>
      <c r="BL434" s="2" t="s">
        <v>172</v>
      </c>
      <c r="BM434" s="143" t="s">
        <v>773</v>
      </c>
    </row>
    <row r="435" spans="2:65" s="16" customFormat="1">
      <c r="B435" s="17"/>
      <c r="C435" s="219"/>
      <c r="D435" s="145" t="s">
        <v>174</v>
      </c>
      <c r="F435" s="146" t="s">
        <v>774</v>
      </c>
      <c r="I435" s="147"/>
      <c r="L435" s="17"/>
      <c r="M435" s="148"/>
      <c r="T435" s="41"/>
      <c r="AT435" s="2" t="s">
        <v>174</v>
      </c>
      <c r="AU435" s="2" t="s">
        <v>88</v>
      </c>
    </row>
    <row r="436" spans="2:65" s="149" customFormat="1" ht="11.25">
      <c r="B436" s="150"/>
      <c r="C436" s="220"/>
      <c r="D436" s="151" t="s">
        <v>176</v>
      </c>
      <c r="E436" s="152" t="s">
        <v>1</v>
      </c>
      <c r="F436" s="153" t="s">
        <v>775</v>
      </c>
      <c r="H436" s="152" t="s">
        <v>1</v>
      </c>
      <c r="I436" s="154"/>
      <c r="L436" s="150"/>
      <c r="M436" s="155"/>
      <c r="T436" s="156"/>
      <c r="AT436" s="152" t="s">
        <v>176</v>
      </c>
      <c r="AU436" s="152" t="s">
        <v>88</v>
      </c>
      <c r="AV436" s="149" t="s">
        <v>86</v>
      </c>
      <c r="AW436" s="149" t="s">
        <v>34</v>
      </c>
      <c r="AX436" s="149" t="s">
        <v>78</v>
      </c>
      <c r="AY436" s="152" t="s">
        <v>165</v>
      </c>
    </row>
    <row r="437" spans="2:65" s="157" customFormat="1" ht="11.25">
      <c r="B437" s="158"/>
      <c r="C437" s="221"/>
      <c r="D437" s="151" t="s">
        <v>176</v>
      </c>
      <c r="E437" s="159" t="s">
        <v>1</v>
      </c>
      <c r="F437" s="160" t="s">
        <v>776</v>
      </c>
      <c r="H437" s="161">
        <v>30</v>
      </c>
      <c r="I437" s="162"/>
      <c r="L437" s="158"/>
      <c r="M437" s="163"/>
      <c r="T437" s="164"/>
      <c r="AT437" s="159" t="s">
        <v>176</v>
      </c>
      <c r="AU437" s="159" t="s">
        <v>88</v>
      </c>
      <c r="AV437" s="157" t="s">
        <v>88</v>
      </c>
      <c r="AW437" s="157" t="s">
        <v>34</v>
      </c>
      <c r="AX437" s="157" t="s">
        <v>86</v>
      </c>
      <c r="AY437" s="159" t="s">
        <v>165</v>
      </c>
    </row>
    <row r="438" spans="2:65" s="16" customFormat="1" ht="16.5" customHeight="1">
      <c r="B438" s="17"/>
      <c r="C438" s="218" t="s">
        <v>777</v>
      </c>
      <c r="D438" s="132" t="s">
        <v>167</v>
      </c>
      <c r="E438" s="133" t="s">
        <v>778</v>
      </c>
      <c r="F438" s="134" t="s">
        <v>779</v>
      </c>
      <c r="G438" s="135" t="s">
        <v>268</v>
      </c>
      <c r="H438" s="136">
        <v>30</v>
      </c>
      <c r="I438" s="137"/>
      <c r="J438" s="138">
        <f>ROUND(I438*H438,2)</f>
        <v>0</v>
      </c>
      <c r="K438" s="134" t="s">
        <v>171</v>
      </c>
      <c r="L438" s="17"/>
      <c r="M438" s="139" t="s">
        <v>1</v>
      </c>
      <c r="N438" s="140" t="s">
        <v>43</v>
      </c>
      <c r="P438" s="141">
        <f>O438*H438</f>
        <v>0</v>
      </c>
      <c r="Q438" s="141">
        <v>0</v>
      </c>
      <c r="R438" s="141">
        <f>Q438*H438</f>
        <v>0</v>
      </c>
      <c r="S438" s="141">
        <v>0</v>
      </c>
      <c r="T438" s="142">
        <f>S438*H438</f>
        <v>0</v>
      </c>
      <c r="AR438" s="143" t="s">
        <v>172</v>
      </c>
      <c r="AT438" s="143" t="s">
        <v>167</v>
      </c>
      <c r="AU438" s="143" t="s">
        <v>88</v>
      </c>
      <c r="AY438" s="2" t="s">
        <v>165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2" t="s">
        <v>86</v>
      </c>
      <c r="BK438" s="144">
        <f>ROUND(I438*H438,2)</f>
        <v>0</v>
      </c>
      <c r="BL438" s="2" t="s">
        <v>172</v>
      </c>
      <c r="BM438" s="143" t="s">
        <v>780</v>
      </c>
    </row>
    <row r="439" spans="2:65" s="16" customFormat="1">
      <c r="B439" s="17"/>
      <c r="C439" s="219"/>
      <c r="D439" s="145" t="s">
        <v>174</v>
      </c>
      <c r="F439" s="146" t="s">
        <v>781</v>
      </c>
      <c r="I439" s="147"/>
      <c r="L439" s="17"/>
      <c r="M439" s="148"/>
      <c r="T439" s="41"/>
      <c r="AT439" s="2" t="s">
        <v>174</v>
      </c>
      <c r="AU439" s="2" t="s">
        <v>88</v>
      </c>
    </row>
    <row r="440" spans="2:65" s="16" customFormat="1" ht="24.2" customHeight="1">
      <c r="B440" s="17"/>
      <c r="C440" s="218" t="s">
        <v>782</v>
      </c>
      <c r="D440" s="132" t="s">
        <v>167</v>
      </c>
      <c r="E440" s="133" t="s">
        <v>783</v>
      </c>
      <c r="F440" s="134" t="s">
        <v>784</v>
      </c>
      <c r="G440" s="135" t="s">
        <v>278</v>
      </c>
      <c r="H440" s="136">
        <v>9.7000000000000003E-2</v>
      </c>
      <c r="I440" s="137"/>
      <c r="J440" s="138">
        <f>ROUND(I440*H440,2)</f>
        <v>0</v>
      </c>
      <c r="K440" s="134" t="s">
        <v>171</v>
      </c>
      <c r="L440" s="17"/>
      <c r="M440" s="139" t="s">
        <v>1</v>
      </c>
      <c r="N440" s="140" t="s">
        <v>43</v>
      </c>
      <c r="P440" s="141">
        <f>O440*H440</f>
        <v>0</v>
      </c>
      <c r="Q440" s="141">
        <v>1.05291</v>
      </c>
      <c r="R440" s="141">
        <f>Q440*H440</f>
        <v>0.10213227000000001</v>
      </c>
      <c r="S440" s="141">
        <v>0</v>
      </c>
      <c r="T440" s="142">
        <f>S440*H440</f>
        <v>0</v>
      </c>
      <c r="AR440" s="143" t="s">
        <v>172</v>
      </c>
      <c r="AT440" s="143" t="s">
        <v>167</v>
      </c>
      <c r="AU440" s="143" t="s">
        <v>88</v>
      </c>
      <c r="AY440" s="2" t="s">
        <v>165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2" t="s">
        <v>86</v>
      </c>
      <c r="BK440" s="144">
        <f>ROUND(I440*H440,2)</f>
        <v>0</v>
      </c>
      <c r="BL440" s="2" t="s">
        <v>172</v>
      </c>
      <c r="BM440" s="143" t="s">
        <v>785</v>
      </c>
    </row>
    <row r="441" spans="2:65" s="16" customFormat="1">
      <c r="B441" s="17"/>
      <c r="D441" s="145" t="s">
        <v>174</v>
      </c>
      <c r="F441" s="146" t="s">
        <v>786</v>
      </c>
      <c r="I441" s="147"/>
      <c r="L441" s="17"/>
      <c r="M441" s="148"/>
      <c r="T441" s="41"/>
      <c r="AT441" s="2" t="s">
        <v>174</v>
      </c>
      <c r="AU441" s="2" t="s">
        <v>88</v>
      </c>
    </row>
    <row r="442" spans="2:65" s="149" customFormat="1" ht="22.5">
      <c r="B442" s="150"/>
      <c r="D442" s="151" t="s">
        <v>176</v>
      </c>
      <c r="E442" s="152" t="s">
        <v>1</v>
      </c>
      <c r="F442" s="153" t="s">
        <v>567</v>
      </c>
      <c r="H442" s="152" t="s">
        <v>1</v>
      </c>
      <c r="I442" s="154"/>
      <c r="L442" s="150"/>
      <c r="M442" s="155"/>
      <c r="T442" s="156"/>
      <c r="AT442" s="152" t="s">
        <v>176</v>
      </c>
      <c r="AU442" s="152" t="s">
        <v>88</v>
      </c>
      <c r="AV442" s="149" t="s">
        <v>86</v>
      </c>
      <c r="AW442" s="149" t="s">
        <v>34</v>
      </c>
      <c r="AX442" s="149" t="s">
        <v>78</v>
      </c>
      <c r="AY442" s="152" t="s">
        <v>165</v>
      </c>
    </row>
    <row r="443" spans="2:65" s="157" customFormat="1" ht="11.25">
      <c r="B443" s="158"/>
      <c r="D443" s="151" t="s">
        <v>176</v>
      </c>
      <c r="E443" s="159" t="s">
        <v>1</v>
      </c>
      <c r="F443" s="160" t="s">
        <v>787</v>
      </c>
      <c r="H443" s="161">
        <v>9.7000000000000003E-2</v>
      </c>
      <c r="I443" s="162"/>
      <c r="L443" s="158"/>
      <c r="M443" s="163"/>
      <c r="T443" s="164"/>
      <c r="AT443" s="159" t="s">
        <v>176</v>
      </c>
      <c r="AU443" s="159" t="s">
        <v>88</v>
      </c>
      <c r="AV443" s="157" t="s">
        <v>88</v>
      </c>
      <c r="AW443" s="157" t="s">
        <v>34</v>
      </c>
      <c r="AX443" s="157" t="s">
        <v>86</v>
      </c>
      <c r="AY443" s="159" t="s">
        <v>165</v>
      </c>
    </row>
    <row r="444" spans="2:65" s="16" customFormat="1" ht="21.75" customHeight="1">
      <c r="B444" s="17"/>
      <c r="C444" s="205" t="s">
        <v>788</v>
      </c>
      <c r="D444" s="132" t="s">
        <v>167</v>
      </c>
      <c r="E444" s="133" t="s">
        <v>789</v>
      </c>
      <c r="F444" s="134" t="s">
        <v>790</v>
      </c>
      <c r="G444" s="135" t="s">
        <v>170</v>
      </c>
      <c r="H444" s="136">
        <v>7.0220000000000002</v>
      </c>
      <c r="I444" s="137"/>
      <c r="J444" s="138">
        <f>ROUND(I444*H444,2)</f>
        <v>0</v>
      </c>
      <c r="K444" s="134" t="s">
        <v>171</v>
      </c>
      <c r="L444" s="17"/>
      <c r="M444" s="139" t="s">
        <v>1</v>
      </c>
      <c r="N444" s="140" t="s">
        <v>43</v>
      </c>
      <c r="P444" s="141">
        <f>O444*H444</f>
        <v>0</v>
      </c>
      <c r="Q444" s="141">
        <v>0</v>
      </c>
      <c r="R444" s="141">
        <f>Q444*H444</f>
        <v>0</v>
      </c>
      <c r="S444" s="141">
        <v>0</v>
      </c>
      <c r="T444" s="142">
        <f>S444*H444</f>
        <v>0</v>
      </c>
      <c r="AR444" s="143" t="s">
        <v>172</v>
      </c>
      <c r="AT444" s="143" t="s">
        <v>167</v>
      </c>
      <c r="AU444" s="143" t="s">
        <v>88</v>
      </c>
      <c r="AY444" s="2" t="s">
        <v>165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2" t="s">
        <v>86</v>
      </c>
      <c r="BK444" s="144">
        <f>ROUND(I444*H444,2)</f>
        <v>0</v>
      </c>
      <c r="BL444" s="2" t="s">
        <v>172</v>
      </c>
      <c r="BM444" s="143" t="s">
        <v>791</v>
      </c>
    </row>
    <row r="445" spans="2:65" s="16" customFormat="1">
      <c r="B445" s="17"/>
      <c r="C445" s="206"/>
      <c r="D445" s="145" t="s">
        <v>174</v>
      </c>
      <c r="F445" s="146" t="s">
        <v>792</v>
      </c>
      <c r="I445" s="147"/>
      <c r="L445" s="17"/>
      <c r="M445" s="148"/>
      <c r="T445" s="41"/>
      <c r="AT445" s="2" t="s">
        <v>174</v>
      </c>
      <c r="AU445" s="2" t="s">
        <v>88</v>
      </c>
    </row>
    <row r="446" spans="2:65" s="149" customFormat="1" ht="22.5">
      <c r="B446" s="150"/>
      <c r="C446" s="207"/>
      <c r="D446" s="151" t="s">
        <v>176</v>
      </c>
      <c r="E446" s="152" t="s">
        <v>1</v>
      </c>
      <c r="F446" s="153" t="s">
        <v>793</v>
      </c>
      <c r="H446" s="152" t="s">
        <v>1</v>
      </c>
      <c r="I446" s="154"/>
      <c r="L446" s="150"/>
      <c r="M446" s="155"/>
      <c r="T446" s="156"/>
      <c r="AT446" s="152" t="s">
        <v>176</v>
      </c>
      <c r="AU446" s="152" t="s">
        <v>88</v>
      </c>
      <c r="AV446" s="149" t="s">
        <v>86</v>
      </c>
      <c r="AW446" s="149" t="s">
        <v>34</v>
      </c>
      <c r="AX446" s="149" t="s">
        <v>78</v>
      </c>
      <c r="AY446" s="152" t="s">
        <v>165</v>
      </c>
    </row>
    <row r="447" spans="2:65" s="157" customFormat="1" ht="11.25">
      <c r="B447" s="158"/>
      <c r="C447" s="208"/>
      <c r="D447" s="151" t="s">
        <v>176</v>
      </c>
      <c r="E447" s="159" t="s">
        <v>1</v>
      </c>
      <c r="F447" s="160" t="s">
        <v>794</v>
      </c>
      <c r="H447" s="161">
        <v>7.0220000000000002</v>
      </c>
      <c r="I447" s="162"/>
      <c r="L447" s="158"/>
      <c r="M447" s="163"/>
      <c r="T447" s="164"/>
      <c r="AT447" s="159" t="s">
        <v>176</v>
      </c>
      <c r="AU447" s="159" t="s">
        <v>88</v>
      </c>
      <c r="AV447" s="157" t="s">
        <v>88</v>
      </c>
      <c r="AW447" s="157" t="s">
        <v>34</v>
      </c>
      <c r="AX447" s="157" t="s">
        <v>86</v>
      </c>
      <c r="AY447" s="159" t="s">
        <v>165</v>
      </c>
    </row>
    <row r="448" spans="2:65" s="16" customFormat="1" ht="21.75" customHeight="1">
      <c r="B448" s="17"/>
      <c r="C448" s="205" t="s">
        <v>795</v>
      </c>
      <c r="D448" s="132" t="s">
        <v>167</v>
      </c>
      <c r="E448" s="133" t="s">
        <v>796</v>
      </c>
      <c r="F448" s="134" t="s">
        <v>797</v>
      </c>
      <c r="G448" s="135" t="s">
        <v>170</v>
      </c>
      <c r="H448" s="136">
        <v>27.49</v>
      </c>
      <c r="I448" s="137"/>
      <c r="J448" s="138">
        <f>ROUND(I448*H448,2)</f>
        <v>0</v>
      </c>
      <c r="K448" s="134" t="s">
        <v>171</v>
      </c>
      <c r="L448" s="17"/>
      <c r="M448" s="139" t="s">
        <v>1</v>
      </c>
      <c r="N448" s="140" t="s">
        <v>43</v>
      </c>
      <c r="P448" s="141">
        <f>O448*H448</f>
        <v>0</v>
      </c>
      <c r="Q448" s="141">
        <v>0</v>
      </c>
      <c r="R448" s="141">
        <f>Q448*H448</f>
        <v>0</v>
      </c>
      <c r="S448" s="141">
        <v>0</v>
      </c>
      <c r="T448" s="142">
        <f>S448*H448</f>
        <v>0</v>
      </c>
      <c r="AR448" s="143" t="s">
        <v>172</v>
      </c>
      <c r="AT448" s="143" t="s">
        <v>167</v>
      </c>
      <c r="AU448" s="143" t="s">
        <v>88</v>
      </c>
      <c r="AY448" s="2" t="s">
        <v>165</v>
      </c>
      <c r="BE448" s="144">
        <f>IF(N448="základní",J448,0)</f>
        <v>0</v>
      </c>
      <c r="BF448" s="144">
        <f>IF(N448="snížená",J448,0)</f>
        <v>0</v>
      </c>
      <c r="BG448" s="144">
        <f>IF(N448="zákl. přenesená",J448,0)</f>
        <v>0</v>
      </c>
      <c r="BH448" s="144">
        <f>IF(N448="sníž. přenesená",J448,0)</f>
        <v>0</v>
      </c>
      <c r="BI448" s="144">
        <f>IF(N448="nulová",J448,0)</f>
        <v>0</v>
      </c>
      <c r="BJ448" s="2" t="s">
        <v>86</v>
      </c>
      <c r="BK448" s="144">
        <f>ROUND(I448*H448,2)</f>
        <v>0</v>
      </c>
      <c r="BL448" s="2" t="s">
        <v>172</v>
      </c>
      <c r="BM448" s="143" t="s">
        <v>798</v>
      </c>
    </row>
    <row r="449" spans="2:65" s="16" customFormat="1">
      <c r="B449" s="17"/>
      <c r="C449" s="206"/>
      <c r="D449" s="145" t="s">
        <v>174</v>
      </c>
      <c r="F449" s="146" t="s">
        <v>799</v>
      </c>
      <c r="I449" s="147"/>
      <c r="L449" s="17"/>
      <c r="M449" s="148"/>
      <c r="T449" s="41"/>
      <c r="AT449" s="2" t="s">
        <v>174</v>
      </c>
      <c r="AU449" s="2" t="s">
        <v>88</v>
      </c>
    </row>
    <row r="450" spans="2:65" s="16" customFormat="1" ht="19.5">
      <c r="B450" s="17"/>
      <c r="C450" s="206"/>
      <c r="D450" s="151" t="s">
        <v>205</v>
      </c>
      <c r="F450" s="173" t="s">
        <v>800</v>
      </c>
      <c r="I450" s="147"/>
      <c r="L450" s="17"/>
      <c r="M450" s="148"/>
      <c r="T450" s="41"/>
      <c r="AT450" s="2" t="s">
        <v>205</v>
      </c>
      <c r="AU450" s="2" t="s">
        <v>88</v>
      </c>
    </row>
    <row r="451" spans="2:65" s="149" customFormat="1" ht="11.25">
      <c r="B451" s="150"/>
      <c r="C451" s="207"/>
      <c r="D451" s="151" t="s">
        <v>176</v>
      </c>
      <c r="E451" s="152" t="s">
        <v>1</v>
      </c>
      <c r="F451" s="153" t="s">
        <v>801</v>
      </c>
      <c r="H451" s="152" t="s">
        <v>1</v>
      </c>
      <c r="I451" s="154"/>
      <c r="L451" s="150"/>
      <c r="M451" s="155"/>
      <c r="T451" s="156"/>
      <c r="AT451" s="152" t="s">
        <v>176</v>
      </c>
      <c r="AU451" s="152" t="s">
        <v>88</v>
      </c>
      <c r="AV451" s="149" t="s">
        <v>86</v>
      </c>
      <c r="AW451" s="149" t="s">
        <v>34</v>
      </c>
      <c r="AX451" s="149" t="s">
        <v>78</v>
      </c>
      <c r="AY451" s="152" t="s">
        <v>165</v>
      </c>
    </row>
    <row r="452" spans="2:65" s="157" customFormat="1" ht="11.25">
      <c r="B452" s="158"/>
      <c r="C452" s="208"/>
      <c r="D452" s="151" t="s">
        <v>176</v>
      </c>
      <c r="E452" s="159" t="s">
        <v>1</v>
      </c>
      <c r="F452" s="160" t="s">
        <v>802</v>
      </c>
      <c r="H452" s="161">
        <v>23.49</v>
      </c>
      <c r="I452" s="162"/>
      <c r="L452" s="158"/>
      <c r="M452" s="163"/>
      <c r="T452" s="164"/>
      <c r="AT452" s="159" t="s">
        <v>176</v>
      </c>
      <c r="AU452" s="159" t="s">
        <v>88</v>
      </c>
      <c r="AV452" s="157" t="s">
        <v>88</v>
      </c>
      <c r="AW452" s="157" t="s">
        <v>34</v>
      </c>
      <c r="AX452" s="157" t="s">
        <v>78</v>
      </c>
      <c r="AY452" s="159" t="s">
        <v>165</v>
      </c>
    </row>
    <row r="453" spans="2:65" s="149" customFormat="1" ht="11.25">
      <c r="B453" s="150"/>
      <c r="C453" s="207"/>
      <c r="D453" s="151" t="s">
        <v>176</v>
      </c>
      <c r="E453" s="152" t="s">
        <v>1</v>
      </c>
      <c r="F453" s="153" t="s">
        <v>803</v>
      </c>
      <c r="H453" s="152" t="s">
        <v>1</v>
      </c>
      <c r="I453" s="154"/>
      <c r="L453" s="150"/>
      <c r="M453" s="155"/>
      <c r="T453" s="156"/>
      <c r="AT453" s="152" t="s">
        <v>176</v>
      </c>
      <c r="AU453" s="152" t="s">
        <v>88</v>
      </c>
      <c r="AV453" s="149" t="s">
        <v>86</v>
      </c>
      <c r="AW453" s="149" t="s">
        <v>34</v>
      </c>
      <c r="AX453" s="149" t="s">
        <v>78</v>
      </c>
      <c r="AY453" s="152" t="s">
        <v>165</v>
      </c>
    </row>
    <row r="454" spans="2:65" s="157" customFormat="1" ht="11.25">
      <c r="B454" s="158"/>
      <c r="C454" s="208"/>
      <c r="D454" s="151" t="s">
        <v>176</v>
      </c>
      <c r="E454" s="159" t="s">
        <v>1</v>
      </c>
      <c r="F454" s="160" t="s">
        <v>804</v>
      </c>
      <c r="H454" s="161">
        <v>4</v>
      </c>
      <c r="I454" s="162"/>
      <c r="L454" s="158"/>
      <c r="M454" s="163"/>
      <c r="T454" s="164"/>
      <c r="AT454" s="159" t="s">
        <v>176</v>
      </c>
      <c r="AU454" s="159" t="s">
        <v>88</v>
      </c>
      <c r="AV454" s="157" t="s">
        <v>88</v>
      </c>
      <c r="AW454" s="157" t="s">
        <v>34</v>
      </c>
      <c r="AX454" s="157" t="s">
        <v>78</v>
      </c>
      <c r="AY454" s="159" t="s">
        <v>165</v>
      </c>
    </row>
    <row r="455" spans="2:65" s="165" customFormat="1" ht="11.25">
      <c r="B455" s="166"/>
      <c r="C455" s="209"/>
      <c r="D455" s="151" t="s">
        <v>176</v>
      </c>
      <c r="E455" s="167" t="s">
        <v>1</v>
      </c>
      <c r="F455" s="168" t="s">
        <v>191</v>
      </c>
      <c r="H455" s="169">
        <v>27.49</v>
      </c>
      <c r="I455" s="170"/>
      <c r="L455" s="166"/>
      <c r="M455" s="171"/>
      <c r="T455" s="172"/>
      <c r="AT455" s="167" t="s">
        <v>176</v>
      </c>
      <c r="AU455" s="167" t="s">
        <v>88</v>
      </c>
      <c r="AV455" s="165" t="s">
        <v>172</v>
      </c>
      <c r="AW455" s="165" t="s">
        <v>34</v>
      </c>
      <c r="AX455" s="165" t="s">
        <v>86</v>
      </c>
      <c r="AY455" s="167" t="s">
        <v>165</v>
      </c>
    </row>
    <row r="456" spans="2:65" s="16" customFormat="1" ht="24.2" customHeight="1">
      <c r="B456" s="17"/>
      <c r="C456" s="205" t="s">
        <v>805</v>
      </c>
      <c r="D456" s="132" t="s">
        <v>167</v>
      </c>
      <c r="E456" s="133" t="s">
        <v>806</v>
      </c>
      <c r="F456" s="134" t="s">
        <v>807</v>
      </c>
      <c r="G456" s="135" t="s">
        <v>268</v>
      </c>
      <c r="H456" s="136">
        <v>20.411999999999999</v>
      </c>
      <c r="I456" s="137"/>
      <c r="J456" s="138">
        <f>ROUND(I456*H456,2)</f>
        <v>0</v>
      </c>
      <c r="K456" s="134" t="s">
        <v>171</v>
      </c>
      <c r="L456" s="17"/>
      <c r="M456" s="139" t="s">
        <v>1</v>
      </c>
      <c r="N456" s="140" t="s">
        <v>43</v>
      </c>
      <c r="P456" s="141">
        <f>O456*H456</f>
        <v>0</v>
      </c>
      <c r="Q456" s="141">
        <v>6.3200000000000001E-3</v>
      </c>
      <c r="R456" s="141">
        <f>Q456*H456</f>
        <v>0.12900384000000001</v>
      </c>
      <c r="S456" s="141">
        <v>0</v>
      </c>
      <c r="T456" s="142">
        <f>S456*H456</f>
        <v>0</v>
      </c>
      <c r="AR456" s="143" t="s">
        <v>172</v>
      </c>
      <c r="AT456" s="143" t="s">
        <v>167</v>
      </c>
      <c r="AU456" s="143" t="s">
        <v>88</v>
      </c>
      <c r="AY456" s="2" t="s">
        <v>165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2" t="s">
        <v>86</v>
      </c>
      <c r="BK456" s="144">
        <f>ROUND(I456*H456,2)</f>
        <v>0</v>
      </c>
      <c r="BL456" s="2" t="s">
        <v>172</v>
      </c>
      <c r="BM456" s="143" t="s">
        <v>808</v>
      </c>
    </row>
    <row r="457" spans="2:65" s="16" customFormat="1">
      <c r="B457" s="17"/>
      <c r="C457" s="206"/>
      <c r="D457" s="145" t="s">
        <v>174</v>
      </c>
      <c r="F457" s="146" t="s">
        <v>809</v>
      </c>
      <c r="I457" s="147"/>
      <c r="L457" s="17"/>
      <c r="M457" s="148"/>
      <c r="T457" s="41"/>
      <c r="AT457" s="2" t="s">
        <v>174</v>
      </c>
      <c r="AU457" s="2" t="s">
        <v>88</v>
      </c>
    </row>
    <row r="458" spans="2:65" s="149" customFormat="1" ht="11.25">
      <c r="B458" s="150"/>
      <c r="C458" s="207"/>
      <c r="D458" s="151" t="s">
        <v>176</v>
      </c>
      <c r="E458" s="152" t="s">
        <v>1</v>
      </c>
      <c r="F458" s="153" t="s">
        <v>801</v>
      </c>
      <c r="H458" s="152" t="s">
        <v>1</v>
      </c>
      <c r="I458" s="154"/>
      <c r="L458" s="150"/>
      <c r="M458" s="155"/>
      <c r="T458" s="156"/>
      <c r="AT458" s="152" t="s">
        <v>176</v>
      </c>
      <c r="AU458" s="152" t="s">
        <v>88</v>
      </c>
      <c r="AV458" s="149" t="s">
        <v>86</v>
      </c>
      <c r="AW458" s="149" t="s">
        <v>34</v>
      </c>
      <c r="AX458" s="149" t="s">
        <v>78</v>
      </c>
      <c r="AY458" s="152" t="s">
        <v>165</v>
      </c>
    </row>
    <row r="459" spans="2:65" s="157" customFormat="1" ht="11.25">
      <c r="B459" s="158"/>
      <c r="C459" s="208"/>
      <c r="D459" s="151" t="s">
        <v>176</v>
      </c>
      <c r="E459" s="159" t="s">
        <v>1</v>
      </c>
      <c r="F459" s="160" t="s">
        <v>810</v>
      </c>
      <c r="H459" s="161">
        <v>7.92</v>
      </c>
      <c r="I459" s="162"/>
      <c r="L459" s="158"/>
      <c r="M459" s="163"/>
      <c r="T459" s="164"/>
      <c r="AT459" s="159" t="s">
        <v>176</v>
      </c>
      <c r="AU459" s="159" t="s">
        <v>88</v>
      </c>
      <c r="AV459" s="157" t="s">
        <v>88</v>
      </c>
      <c r="AW459" s="157" t="s">
        <v>34</v>
      </c>
      <c r="AX459" s="157" t="s">
        <v>78</v>
      </c>
      <c r="AY459" s="159" t="s">
        <v>165</v>
      </c>
    </row>
    <row r="460" spans="2:65" s="149" customFormat="1" ht="11.25">
      <c r="B460" s="150"/>
      <c r="C460" s="207"/>
      <c r="D460" s="151" t="s">
        <v>176</v>
      </c>
      <c r="E460" s="152" t="s">
        <v>1</v>
      </c>
      <c r="F460" s="153" t="s">
        <v>803</v>
      </c>
      <c r="H460" s="152" t="s">
        <v>1</v>
      </c>
      <c r="I460" s="154"/>
      <c r="L460" s="150"/>
      <c r="M460" s="155"/>
      <c r="T460" s="156"/>
      <c r="AT460" s="152" t="s">
        <v>176</v>
      </c>
      <c r="AU460" s="152" t="s">
        <v>88</v>
      </c>
      <c r="AV460" s="149" t="s">
        <v>86</v>
      </c>
      <c r="AW460" s="149" t="s">
        <v>34</v>
      </c>
      <c r="AX460" s="149" t="s">
        <v>78</v>
      </c>
      <c r="AY460" s="152" t="s">
        <v>165</v>
      </c>
    </row>
    <row r="461" spans="2:65" s="157" customFormat="1" ht="11.25">
      <c r="B461" s="158"/>
      <c r="C461" s="208"/>
      <c r="D461" s="151" t="s">
        <v>176</v>
      </c>
      <c r="E461" s="159" t="s">
        <v>1</v>
      </c>
      <c r="F461" s="160" t="s">
        <v>811</v>
      </c>
      <c r="H461" s="161">
        <v>7.2</v>
      </c>
      <c r="I461" s="162"/>
      <c r="L461" s="158"/>
      <c r="M461" s="163"/>
      <c r="T461" s="164"/>
      <c r="AT461" s="159" t="s">
        <v>176</v>
      </c>
      <c r="AU461" s="159" t="s">
        <v>88</v>
      </c>
      <c r="AV461" s="157" t="s">
        <v>88</v>
      </c>
      <c r="AW461" s="157" t="s">
        <v>34</v>
      </c>
      <c r="AX461" s="157" t="s">
        <v>78</v>
      </c>
      <c r="AY461" s="159" t="s">
        <v>165</v>
      </c>
    </row>
    <row r="462" spans="2:65" s="149" customFormat="1" ht="22.5">
      <c r="B462" s="150"/>
      <c r="C462" s="207"/>
      <c r="D462" s="151" t="s">
        <v>176</v>
      </c>
      <c r="E462" s="152" t="s">
        <v>1</v>
      </c>
      <c r="F462" s="153" t="s">
        <v>812</v>
      </c>
      <c r="H462" s="152" t="s">
        <v>1</v>
      </c>
      <c r="I462" s="154"/>
      <c r="L462" s="150"/>
      <c r="M462" s="155"/>
      <c r="T462" s="156"/>
      <c r="AT462" s="152" t="s">
        <v>176</v>
      </c>
      <c r="AU462" s="152" t="s">
        <v>88</v>
      </c>
      <c r="AV462" s="149" t="s">
        <v>86</v>
      </c>
      <c r="AW462" s="149" t="s">
        <v>34</v>
      </c>
      <c r="AX462" s="149" t="s">
        <v>78</v>
      </c>
      <c r="AY462" s="152" t="s">
        <v>165</v>
      </c>
    </row>
    <row r="463" spans="2:65" s="157" customFormat="1" ht="11.25">
      <c r="B463" s="158"/>
      <c r="C463" s="208"/>
      <c r="D463" s="151" t="s">
        <v>176</v>
      </c>
      <c r="E463" s="159" t="s">
        <v>1</v>
      </c>
      <c r="F463" s="160" t="s">
        <v>813</v>
      </c>
      <c r="H463" s="161">
        <v>5.2919999999999998</v>
      </c>
      <c r="I463" s="162"/>
      <c r="L463" s="158"/>
      <c r="M463" s="163"/>
      <c r="T463" s="164"/>
      <c r="AT463" s="159" t="s">
        <v>176</v>
      </c>
      <c r="AU463" s="159" t="s">
        <v>88</v>
      </c>
      <c r="AV463" s="157" t="s">
        <v>88</v>
      </c>
      <c r="AW463" s="157" t="s">
        <v>34</v>
      </c>
      <c r="AX463" s="157" t="s">
        <v>78</v>
      </c>
      <c r="AY463" s="159" t="s">
        <v>165</v>
      </c>
    </row>
    <row r="464" spans="2:65" s="165" customFormat="1" ht="11.25">
      <c r="B464" s="166"/>
      <c r="C464" s="209"/>
      <c r="D464" s="151" t="s">
        <v>176</v>
      </c>
      <c r="E464" s="167" t="s">
        <v>1</v>
      </c>
      <c r="F464" s="168" t="s">
        <v>191</v>
      </c>
      <c r="H464" s="169">
        <v>20.411999999999999</v>
      </c>
      <c r="I464" s="170"/>
      <c r="L464" s="166"/>
      <c r="M464" s="171"/>
      <c r="T464" s="172"/>
      <c r="AT464" s="167" t="s">
        <v>176</v>
      </c>
      <c r="AU464" s="167" t="s">
        <v>88</v>
      </c>
      <c r="AV464" s="165" t="s">
        <v>172</v>
      </c>
      <c r="AW464" s="165" t="s">
        <v>34</v>
      </c>
      <c r="AX464" s="165" t="s">
        <v>86</v>
      </c>
      <c r="AY464" s="167" t="s">
        <v>165</v>
      </c>
    </row>
    <row r="465" spans="2:65" s="16" customFormat="1" ht="24.2" customHeight="1">
      <c r="B465" s="17"/>
      <c r="C465" s="205" t="s">
        <v>814</v>
      </c>
      <c r="D465" s="132" t="s">
        <v>167</v>
      </c>
      <c r="E465" s="133" t="s">
        <v>815</v>
      </c>
      <c r="F465" s="134" t="s">
        <v>816</v>
      </c>
      <c r="G465" s="135" t="s">
        <v>278</v>
      </c>
      <c r="H465" s="136">
        <v>4.141</v>
      </c>
      <c r="I465" s="137"/>
      <c r="J465" s="138">
        <f>ROUND(I465*H465,2)</f>
        <v>0</v>
      </c>
      <c r="K465" s="134" t="s">
        <v>171</v>
      </c>
      <c r="L465" s="17"/>
      <c r="M465" s="139" t="s">
        <v>1</v>
      </c>
      <c r="N465" s="140" t="s">
        <v>43</v>
      </c>
      <c r="P465" s="141">
        <f>O465*H465</f>
        <v>0</v>
      </c>
      <c r="Q465" s="141">
        <v>1.06277</v>
      </c>
      <c r="R465" s="141">
        <f>Q465*H465</f>
        <v>4.4009305699999999</v>
      </c>
      <c r="S465" s="141">
        <v>0</v>
      </c>
      <c r="T465" s="142">
        <f>S465*H465</f>
        <v>0</v>
      </c>
      <c r="AR465" s="143" t="s">
        <v>172</v>
      </c>
      <c r="AT465" s="143" t="s">
        <v>167</v>
      </c>
      <c r="AU465" s="143" t="s">
        <v>88</v>
      </c>
      <c r="AY465" s="2" t="s">
        <v>165</v>
      </c>
      <c r="BE465" s="144">
        <f>IF(N465="základní",J465,0)</f>
        <v>0</v>
      </c>
      <c r="BF465" s="144">
        <f>IF(N465="snížená",J465,0)</f>
        <v>0</v>
      </c>
      <c r="BG465" s="144">
        <f>IF(N465="zákl. přenesená",J465,0)</f>
        <v>0</v>
      </c>
      <c r="BH465" s="144">
        <f>IF(N465="sníž. přenesená",J465,0)</f>
        <v>0</v>
      </c>
      <c r="BI465" s="144">
        <f>IF(N465="nulová",J465,0)</f>
        <v>0</v>
      </c>
      <c r="BJ465" s="2" t="s">
        <v>86</v>
      </c>
      <c r="BK465" s="144">
        <f>ROUND(I465*H465,2)</f>
        <v>0</v>
      </c>
      <c r="BL465" s="2" t="s">
        <v>172</v>
      </c>
      <c r="BM465" s="143" t="s">
        <v>817</v>
      </c>
    </row>
    <row r="466" spans="2:65" s="16" customFormat="1">
      <c r="B466" s="17"/>
      <c r="C466" s="206"/>
      <c r="D466" s="145" t="s">
        <v>174</v>
      </c>
      <c r="F466" s="146" t="s">
        <v>818</v>
      </c>
      <c r="I466" s="147"/>
      <c r="L466" s="17"/>
      <c r="M466" s="148"/>
      <c r="T466" s="41"/>
      <c r="AT466" s="2" t="s">
        <v>174</v>
      </c>
      <c r="AU466" s="2" t="s">
        <v>88</v>
      </c>
    </row>
    <row r="467" spans="2:65" s="149" customFormat="1" ht="22.5">
      <c r="B467" s="150"/>
      <c r="C467" s="207"/>
      <c r="D467" s="151" t="s">
        <v>176</v>
      </c>
      <c r="E467" s="152" t="s">
        <v>1</v>
      </c>
      <c r="F467" s="153" t="s">
        <v>567</v>
      </c>
      <c r="H467" s="152" t="s">
        <v>1</v>
      </c>
      <c r="I467" s="154"/>
      <c r="L467" s="150"/>
      <c r="M467" s="155"/>
      <c r="T467" s="156"/>
      <c r="AT467" s="152" t="s">
        <v>176</v>
      </c>
      <c r="AU467" s="152" t="s">
        <v>88</v>
      </c>
      <c r="AV467" s="149" t="s">
        <v>86</v>
      </c>
      <c r="AW467" s="149" t="s">
        <v>34</v>
      </c>
      <c r="AX467" s="149" t="s">
        <v>78</v>
      </c>
      <c r="AY467" s="152" t="s">
        <v>165</v>
      </c>
    </row>
    <row r="468" spans="2:65" s="157" customFormat="1" ht="11.25">
      <c r="B468" s="158"/>
      <c r="C468" s="208"/>
      <c r="D468" s="151" t="s">
        <v>176</v>
      </c>
      <c r="E468" s="159" t="s">
        <v>1</v>
      </c>
      <c r="F468" s="160" t="s">
        <v>819</v>
      </c>
      <c r="H468" s="161">
        <v>4.141</v>
      </c>
      <c r="I468" s="162"/>
      <c r="L468" s="158"/>
      <c r="M468" s="163"/>
      <c r="T468" s="164"/>
      <c r="AT468" s="159" t="s">
        <v>176</v>
      </c>
      <c r="AU468" s="159" t="s">
        <v>88</v>
      </c>
      <c r="AV468" s="157" t="s">
        <v>88</v>
      </c>
      <c r="AW468" s="157" t="s">
        <v>34</v>
      </c>
      <c r="AX468" s="157" t="s">
        <v>86</v>
      </c>
      <c r="AY468" s="159" t="s">
        <v>165</v>
      </c>
    </row>
    <row r="469" spans="2:65" s="119" customFormat="1" ht="22.9" customHeight="1">
      <c r="B469" s="120"/>
      <c r="D469" s="121" t="s">
        <v>77</v>
      </c>
      <c r="E469" s="130" t="s">
        <v>208</v>
      </c>
      <c r="F469" s="130" t="s">
        <v>820</v>
      </c>
      <c r="I469" s="123"/>
      <c r="J469" s="131">
        <f>BK469</f>
        <v>0</v>
      </c>
      <c r="L469" s="120"/>
      <c r="M469" s="125"/>
      <c r="P469" s="126">
        <f>SUM(P470:P521)</f>
        <v>0</v>
      </c>
      <c r="R469" s="126">
        <f>SUM(R470:R521)</f>
        <v>14.789838149999998</v>
      </c>
      <c r="T469" s="127">
        <f>SUM(T470:T521)</f>
        <v>0</v>
      </c>
      <c r="AR469" s="121" t="s">
        <v>86</v>
      </c>
      <c r="AT469" s="128" t="s">
        <v>77</v>
      </c>
      <c r="AU469" s="128" t="s">
        <v>86</v>
      </c>
      <c r="AY469" s="121" t="s">
        <v>165</v>
      </c>
      <c r="BK469" s="129">
        <f>SUM(BK470:BK521)</f>
        <v>0</v>
      </c>
    </row>
    <row r="470" spans="2:65" s="16" customFormat="1" ht="24.2" customHeight="1">
      <c r="B470" s="17"/>
      <c r="C470" s="218" t="s">
        <v>821</v>
      </c>
      <c r="D470" s="132" t="s">
        <v>167</v>
      </c>
      <c r="E470" s="133" t="s">
        <v>822</v>
      </c>
      <c r="F470" s="134" t="s">
        <v>823</v>
      </c>
      <c r="G470" s="135" t="s">
        <v>268</v>
      </c>
      <c r="H470" s="136">
        <v>275.88</v>
      </c>
      <c r="I470" s="137"/>
      <c r="J470" s="138">
        <f>ROUND(I470*H470,2)</f>
        <v>0</v>
      </c>
      <c r="K470" s="134" t="s">
        <v>171</v>
      </c>
      <c r="L470" s="17"/>
      <c r="M470" s="139" t="s">
        <v>1</v>
      </c>
      <c r="N470" s="140" t="s">
        <v>43</v>
      </c>
      <c r="P470" s="141">
        <f>O470*H470</f>
        <v>0</v>
      </c>
      <c r="Q470" s="141">
        <v>7.3499999999999998E-3</v>
      </c>
      <c r="R470" s="141">
        <f>Q470*H470</f>
        <v>2.0277179999999997</v>
      </c>
      <c r="S470" s="141">
        <v>0</v>
      </c>
      <c r="T470" s="142">
        <f>S470*H470</f>
        <v>0</v>
      </c>
      <c r="AR470" s="143" t="s">
        <v>172</v>
      </c>
      <c r="AT470" s="143" t="s">
        <v>167</v>
      </c>
      <c r="AU470" s="143" t="s">
        <v>88</v>
      </c>
      <c r="AY470" s="2" t="s">
        <v>165</v>
      </c>
      <c r="BE470" s="144">
        <f>IF(N470="základní",J470,0)</f>
        <v>0</v>
      </c>
      <c r="BF470" s="144">
        <f>IF(N470="snížená",J470,0)</f>
        <v>0</v>
      </c>
      <c r="BG470" s="144">
        <f>IF(N470="zákl. přenesená",J470,0)</f>
        <v>0</v>
      </c>
      <c r="BH470" s="144">
        <f>IF(N470="sníž. přenesená",J470,0)</f>
        <v>0</v>
      </c>
      <c r="BI470" s="144">
        <f>IF(N470="nulová",J470,0)</f>
        <v>0</v>
      </c>
      <c r="BJ470" s="2" t="s">
        <v>86</v>
      </c>
      <c r="BK470" s="144">
        <f>ROUND(I470*H470,2)</f>
        <v>0</v>
      </c>
      <c r="BL470" s="2" t="s">
        <v>172</v>
      </c>
      <c r="BM470" s="143" t="s">
        <v>824</v>
      </c>
    </row>
    <row r="471" spans="2:65" s="16" customFormat="1">
      <c r="B471" s="17"/>
      <c r="C471" s="219"/>
      <c r="D471" s="145" t="s">
        <v>174</v>
      </c>
      <c r="F471" s="146" t="s">
        <v>825</v>
      </c>
      <c r="I471" s="147"/>
      <c r="L471" s="17"/>
      <c r="M471" s="148"/>
      <c r="T471" s="41"/>
      <c r="AT471" s="2" t="s">
        <v>174</v>
      </c>
      <c r="AU471" s="2" t="s">
        <v>88</v>
      </c>
    </row>
    <row r="472" spans="2:65" s="149" customFormat="1" ht="11.25">
      <c r="B472" s="150"/>
      <c r="C472" s="220"/>
      <c r="D472" s="151" t="s">
        <v>176</v>
      </c>
      <c r="E472" s="152" t="s">
        <v>1</v>
      </c>
      <c r="F472" s="153" t="s">
        <v>826</v>
      </c>
      <c r="H472" s="152" t="s">
        <v>1</v>
      </c>
      <c r="I472" s="154"/>
      <c r="L472" s="150"/>
      <c r="M472" s="155"/>
      <c r="T472" s="156"/>
      <c r="AT472" s="152" t="s">
        <v>176</v>
      </c>
      <c r="AU472" s="152" t="s">
        <v>88</v>
      </c>
      <c r="AV472" s="149" t="s">
        <v>86</v>
      </c>
      <c r="AW472" s="149" t="s">
        <v>34</v>
      </c>
      <c r="AX472" s="149" t="s">
        <v>78</v>
      </c>
      <c r="AY472" s="152" t="s">
        <v>165</v>
      </c>
    </row>
    <row r="473" spans="2:65" s="157" customFormat="1" ht="11.25">
      <c r="B473" s="158"/>
      <c r="C473" s="221"/>
      <c r="D473" s="151" t="s">
        <v>176</v>
      </c>
      <c r="E473" s="159" t="s">
        <v>1</v>
      </c>
      <c r="F473" s="160" t="s">
        <v>827</v>
      </c>
      <c r="H473" s="161">
        <v>275.88</v>
      </c>
      <c r="I473" s="162"/>
      <c r="L473" s="158"/>
      <c r="M473" s="163"/>
      <c r="T473" s="164"/>
      <c r="AT473" s="159" t="s">
        <v>176</v>
      </c>
      <c r="AU473" s="159" t="s">
        <v>88</v>
      </c>
      <c r="AV473" s="157" t="s">
        <v>88</v>
      </c>
      <c r="AW473" s="157" t="s">
        <v>34</v>
      </c>
      <c r="AX473" s="157" t="s">
        <v>86</v>
      </c>
      <c r="AY473" s="159" t="s">
        <v>165</v>
      </c>
    </row>
    <row r="474" spans="2:65" s="16" customFormat="1" ht="24.2" customHeight="1">
      <c r="B474" s="17"/>
      <c r="C474" s="218" t="s">
        <v>828</v>
      </c>
      <c r="D474" s="132" t="s">
        <v>167</v>
      </c>
      <c r="E474" s="133" t="s">
        <v>829</v>
      </c>
      <c r="F474" s="134" t="s">
        <v>830</v>
      </c>
      <c r="G474" s="135" t="s">
        <v>268</v>
      </c>
      <c r="H474" s="136">
        <v>275.88</v>
      </c>
      <c r="I474" s="137"/>
      <c r="J474" s="138">
        <f>ROUND(I474*H474,2)</f>
        <v>0</v>
      </c>
      <c r="K474" s="134" t="s">
        <v>171</v>
      </c>
      <c r="L474" s="17"/>
      <c r="M474" s="139" t="s">
        <v>1</v>
      </c>
      <c r="N474" s="140" t="s">
        <v>43</v>
      </c>
      <c r="P474" s="141">
        <f>O474*H474</f>
        <v>0</v>
      </c>
      <c r="Q474" s="141">
        <v>4.0000000000000001E-3</v>
      </c>
      <c r="R474" s="141">
        <f>Q474*H474</f>
        <v>1.1035200000000001</v>
      </c>
      <c r="S474" s="141">
        <v>0</v>
      </c>
      <c r="T474" s="142">
        <f>S474*H474</f>
        <v>0</v>
      </c>
      <c r="AR474" s="143" t="s">
        <v>172</v>
      </c>
      <c r="AT474" s="143" t="s">
        <v>167</v>
      </c>
      <c r="AU474" s="143" t="s">
        <v>88</v>
      </c>
      <c r="AY474" s="2" t="s">
        <v>165</v>
      </c>
      <c r="BE474" s="144">
        <f>IF(N474="základní",J474,0)</f>
        <v>0</v>
      </c>
      <c r="BF474" s="144">
        <f>IF(N474="snížená",J474,0)</f>
        <v>0</v>
      </c>
      <c r="BG474" s="144">
        <f>IF(N474="zákl. přenesená",J474,0)</f>
        <v>0</v>
      </c>
      <c r="BH474" s="144">
        <f>IF(N474="sníž. přenesená",J474,0)</f>
        <v>0</v>
      </c>
      <c r="BI474" s="144">
        <f>IF(N474="nulová",J474,0)</f>
        <v>0</v>
      </c>
      <c r="BJ474" s="2" t="s">
        <v>86</v>
      </c>
      <c r="BK474" s="144">
        <f>ROUND(I474*H474,2)</f>
        <v>0</v>
      </c>
      <c r="BL474" s="2" t="s">
        <v>172</v>
      </c>
      <c r="BM474" s="143" t="s">
        <v>831</v>
      </c>
    </row>
    <row r="475" spans="2:65" s="16" customFormat="1">
      <c r="B475" s="17"/>
      <c r="C475" s="219"/>
      <c r="D475" s="145" t="s">
        <v>174</v>
      </c>
      <c r="F475" s="146" t="s">
        <v>832</v>
      </c>
      <c r="I475" s="147"/>
      <c r="L475" s="17"/>
      <c r="M475" s="148"/>
      <c r="T475" s="41"/>
      <c r="AT475" s="2" t="s">
        <v>174</v>
      </c>
      <c r="AU475" s="2" t="s">
        <v>88</v>
      </c>
    </row>
    <row r="476" spans="2:65" s="157" customFormat="1" ht="11.25">
      <c r="B476" s="158"/>
      <c r="C476" s="221"/>
      <c r="D476" s="151" t="s">
        <v>176</v>
      </c>
      <c r="E476" s="159" t="s">
        <v>1</v>
      </c>
      <c r="F476" s="160" t="s">
        <v>827</v>
      </c>
      <c r="H476" s="161">
        <v>275.88</v>
      </c>
      <c r="I476" s="162"/>
      <c r="L476" s="158"/>
      <c r="M476" s="163"/>
      <c r="T476" s="164"/>
      <c r="AT476" s="159" t="s">
        <v>176</v>
      </c>
      <c r="AU476" s="159" t="s">
        <v>88</v>
      </c>
      <c r="AV476" s="157" t="s">
        <v>88</v>
      </c>
      <c r="AW476" s="157" t="s">
        <v>34</v>
      </c>
      <c r="AX476" s="157" t="s">
        <v>86</v>
      </c>
      <c r="AY476" s="159" t="s">
        <v>165</v>
      </c>
    </row>
    <row r="477" spans="2:65" s="16" customFormat="1" ht="24.2" customHeight="1">
      <c r="B477" s="17"/>
      <c r="C477" s="218" t="s">
        <v>833</v>
      </c>
      <c r="D477" s="132" t="s">
        <v>167</v>
      </c>
      <c r="E477" s="133" t="s">
        <v>834</v>
      </c>
      <c r="F477" s="134" t="s">
        <v>835</v>
      </c>
      <c r="G477" s="135" t="s">
        <v>268</v>
      </c>
      <c r="H477" s="136">
        <v>275.88</v>
      </c>
      <c r="I477" s="137"/>
      <c r="J477" s="138">
        <f>ROUND(I477*H477,2)</f>
        <v>0</v>
      </c>
      <c r="K477" s="134" t="s">
        <v>171</v>
      </c>
      <c r="L477" s="17"/>
      <c r="M477" s="139" t="s">
        <v>1</v>
      </c>
      <c r="N477" s="140" t="s">
        <v>43</v>
      </c>
      <c r="P477" s="141">
        <f>O477*H477</f>
        <v>0</v>
      </c>
      <c r="Q477" s="141">
        <v>1.8380000000000001E-2</v>
      </c>
      <c r="R477" s="141">
        <f>Q477*H477</f>
        <v>5.0706743999999997</v>
      </c>
      <c r="S477" s="141">
        <v>0</v>
      </c>
      <c r="T477" s="142">
        <f>S477*H477</f>
        <v>0</v>
      </c>
      <c r="AR477" s="143" t="s">
        <v>172</v>
      </c>
      <c r="AT477" s="143" t="s">
        <v>167</v>
      </c>
      <c r="AU477" s="143" t="s">
        <v>88</v>
      </c>
      <c r="AY477" s="2" t="s">
        <v>165</v>
      </c>
      <c r="BE477" s="144">
        <f>IF(N477="základní",J477,0)</f>
        <v>0</v>
      </c>
      <c r="BF477" s="144">
        <f>IF(N477="snížená",J477,0)</f>
        <v>0</v>
      </c>
      <c r="BG477" s="144">
        <f>IF(N477="zákl. přenesená",J477,0)</f>
        <v>0</v>
      </c>
      <c r="BH477" s="144">
        <f>IF(N477="sníž. přenesená",J477,0)</f>
        <v>0</v>
      </c>
      <c r="BI477" s="144">
        <f>IF(N477="nulová",J477,0)</f>
        <v>0</v>
      </c>
      <c r="BJ477" s="2" t="s">
        <v>86</v>
      </c>
      <c r="BK477" s="144">
        <f>ROUND(I477*H477,2)</f>
        <v>0</v>
      </c>
      <c r="BL477" s="2" t="s">
        <v>172</v>
      </c>
      <c r="BM477" s="143" t="s">
        <v>836</v>
      </c>
    </row>
    <row r="478" spans="2:65" s="16" customFormat="1">
      <c r="B478" s="17"/>
      <c r="C478" s="219"/>
      <c r="D478" s="145" t="s">
        <v>174</v>
      </c>
      <c r="F478" s="146" t="s">
        <v>837</v>
      </c>
      <c r="I478" s="147"/>
      <c r="L478" s="17"/>
      <c r="M478" s="148"/>
      <c r="T478" s="41"/>
      <c r="AT478" s="2" t="s">
        <v>174</v>
      </c>
      <c r="AU478" s="2" t="s">
        <v>88</v>
      </c>
    </row>
    <row r="479" spans="2:65" s="149" customFormat="1" ht="11.25">
      <c r="B479" s="150"/>
      <c r="C479" s="220"/>
      <c r="D479" s="151" t="s">
        <v>176</v>
      </c>
      <c r="E479" s="152" t="s">
        <v>1</v>
      </c>
      <c r="F479" s="153" t="s">
        <v>838</v>
      </c>
      <c r="H479" s="152" t="s">
        <v>1</v>
      </c>
      <c r="I479" s="154"/>
      <c r="L479" s="150"/>
      <c r="M479" s="155"/>
      <c r="T479" s="156"/>
      <c r="AT479" s="152" t="s">
        <v>176</v>
      </c>
      <c r="AU479" s="152" t="s">
        <v>88</v>
      </c>
      <c r="AV479" s="149" t="s">
        <v>86</v>
      </c>
      <c r="AW479" s="149" t="s">
        <v>34</v>
      </c>
      <c r="AX479" s="149" t="s">
        <v>78</v>
      </c>
      <c r="AY479" s="152" t="s">
        <v>165</v>
      </c>
    </row>
    <row r="480" spans="2:65" s="149" customFormat="1" ht="11.25">
      <c r="B480" s="150"/>
      <c r="C480" s="220"/>
      <c r="D480" s="151" t="s">
        <v>176</v>
      </c>
      <c r="E480" s="152" t="s">
        <v>1</v>
      </c>
      <c r="F480" s="153" t="s">
        <v>839</v>
      </c>
      <c r="H480" s="152" t="s">
        <v>1</v>
      </c>
      <c r="I480" s="154"/>
      <c r="L480" s="150"/>
      <c r="M480" s="155"/>
      <c r="T480" s="156"/>
      <c r="AT480" s="152" t="s">
        <v>176</v>
      </c>
      <c r="AU480" s="152" t="s">
        <v>88</v>
      </c>
      <c r="AV480" s="149" t="s">
        <v>86</v>
      </c>
      <c r="AW480" s="149" t="s">
        <v>34</v>
      </c>
      <c r="AX480" s="149" t="s">
        <v>78</v>
      </c>
      <c r="AY480" s="152" t="s">
        <v>165</v>
      </c>
    </row>
    <row r="481" spans="2:65" s="157" customFormat="1" ht="11.25">
      <c r="B481" s="158"/>
      <c r="C481" s="221"/>
      <c r="D481" s="151" t="s">
        <v>176</v>
      </c>
      <c r="E481" s="159" t="s">
        <v>1</v>
      </c>
      <c r="F481" s="160" t="s">
        <v>827</v>
      </c>
      <c r="H481" s="161">
        <v>275.88</v>
      </c>
      <c r="I481" s="162"/>
      <c r="L481" s="158"/>
      <c r="M481" s="163"/>
      <c r="T481" s="164"/>
      <c r="AT481" s="159" t="s">
        <v>176</v>
      </c>
      <c r="AU481" s="159" t="s">
        <v>88</v>
      </c>
      <c r="AV481" s="157" t="s">
        <v>88</v>
      </c>
      <c r="AW481" s="157" t="s">
        <v>34</v>
      </c>
      <c r="AX481" s="157" t="s">
        <v>86</v>
      </c>
      <c r="AY481" s="159" t="s">
        <v>165</v>
      </c>
    </row>
    <row r="482" spans="2:65" s="16" customFormat="1" ht="24.2" customHeight="1">
      <c r="B482" s="17"/>
      <c r="C482" s="218" t="s">
        <v>840</v>
      </c>
      <c r="D482" s="132" t="s">
        <v>167</v>
      </c>
      <c r="E482" s="133" t="s">
        <v>841</v>
      </c>
      <c r="F482" s="134" t="s">
        <v>842</v>
      </c>
      <c r="G482" s="135" t="s">
        <v>268</v>
      </c>
      <c r="H482" s="136">
        <v>124.62</v>
      </c>
      <c r="I482" s="137"/>
      <c r="J482" s="138">
        <f>ROUND(I482*H482,2)</f>
        <v>0</v>
      </c>
      <c r="K482" s="134" t="s">
        <v>171</v>
      </c>
      <c r="L482" s="17"/>
      <c r="M482" s="139" t="s">
        <v>1</v>
      </c>
      <c r="N482" s="140" t="s">
        <v>43</v>
      </c>
      <c r="P482" s="141">
        <f>O482*H482</f>
        <v>0</v>
      </c>
      <c r="Q482" s="141">
        <v>7.3499999999999998E-3</v>
      </c>
      <c r="R482" s="141">
        <f>Q482*H482</f>
        <v>0.91595700000000002</v>
      </c>
      <c r="S482" s="141">
        <v>0</v>
      </c>
      <c r="T482" s="142">
        <f>S482*H482</f>
        <v>0</v>
      </c>
      <c r="AR482" s="143" t="s">
        <v>172</v>
      </c>
      <c r="AT482" s="143" t="s">
        <v>167</v>
      </c>
      <c r="AU482" s="143" t="s">
        <v>88</v>
      </c>
      <c r="AY482" s="2" t="s">
        <v>165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2" t="s">
        <v>86</v>
      </c>
      <c r="BK482" s="144">
        <f>ROUND(I482*H482,2)</f>
        <v>0</v>
      </c>
      <c r="BL482" s="2" t="s">
        <v>172</v>
      </c>
      <c r="BM482" s="143" t="s">
        <v>843</v>
      </c>
    </row>
    <row r="483" spans="2:65" s="16" customFormat="1">
      <c r="B483" s="17"/>
      <c r="C483" s="219"/>
      <c r="D483" s="145" t="s">
        <v>174</v>
      </c>
      <c r="F483" s="146" t="s">
        <v>844</v>
      </c>
      <c r="I483" s="147"/>
      <c r="L483" s="17"/>
      <c r="M483" s="148"/>
      <c r="T483" s="41"/>
      <c r="AT483" s="2" t="s">
        <v>174</v>
      </c>
      <c r="AU483" s="2" t="s">
        <v>88</v>
      </c>
    </row>
    <row r="484" spans="2:65" s="149" customFormat="1" ht="11.25">
      <c r="B484" s="150"/>
      <c r="C484" s="220"/>
      <c r="D484" s="151" t="s">
        <v>176</v>
      </c>
      <c r="E484" s="152" t="s">
        <v>1</v>
      </c>
      <c r="F484" s="153" t="s">
        <v>845</v>
      </c>
      <c r="H484" s="152" t="s">
        <v>1</v>
      </c>
      <c r="I484" s="154"/>
      <c r="L484" s="150"/>
      <c r="M484" s="155"/>
      <c r="T484" s="156"/>
      <c r="AT484" s="152" t="s">
        <v>176</v>
      </c>
      <c r="AU484" s="152" t="s">
        <v>88</v>
      </c>
      <c r="AV484" s="149" t="s">
        <v>86</v>
      </c>
      <c r="AW484" s="149" t="s">
        <v>34</v>
      </c>
      <c r="AX484" s="149" t="s">
        <v>78</v>
      </c>
      <c r="AY484" s="152" t="s">
        <v>165</v>
      </c>
    </row>
    <row r="485" spans="2:65" s="157" customFormat="1" ht="11.25">
      <c r="B485" s="158"/>
      <c r="C485" s="221"/>
      <c r="D485" s="151" t="s">
        <v>176</v>
      </c>
      <c r="E485" s="159" t="s">
        <v>1</v>
      </c>
      <c r="F485" s="160" t="s">
        <v>846</v>
      </c>
      <c r="H485" s="161">
        <v>124.62</v>
      </c>
      <c r="I485" s="162"/>
      <c r="L485" s="158"/>
      <c r="M485" s="163"/>
      <c r="T485" s="164"/>
      <c r="AT485" s="159" t="s">
        <v>176</v>
      </c>
      <c r="AU485" s="159" t="s">
        <v>88</v>
      </c>
      <c r="AV485" s="157" t="s">
        <v>88</v>
      </c>
      <c r="AW485" s="157" t="s">
        <v>34</v>
      </c>
      <c r="AX485" s="157" t="s">
        <v>86</v>
      </c>
      <c r="AY485" s="159" t="s">
        <v>165</v>
      </c>
    </row>
    <row r="486" spans="2:65" s="16" customFormat="1" ht="24.2" customHeight="1">
      <c r="B486" s="17"/>
      <c r="C486" s="218" t="s">
        <v>847</v>
      </c>
      <c r="D486" s="132" t="s">
        <v>167</v>
      </c>
      <c r="E486" s="133" t="s">
        <v>848</v>
      </c>
      <c r="F486" s="134" t="s">
        <v>849</v>
      </c>
      <c r="G486" s="135" t="s">
        <v>268</v>
      </c>
      <c r="H486" s="136">
        <v>10.32</v>
      </c>
      <c r="I486" s="137"/>
      <c r="J486" s="138">
        <f>ROUND(I486*H486,2)</f>
        <v>0</v>
      </c>
      <c r="K486" s="134" t="s">
        <v>171</v>
      </c>
      <c r="L486" s="17"/>
      <c r="M486" s="139" t="s">
        <v>1</v>
      </c>
      <c r="N486" s="140" t="s">
        <v>43</v>
      </c>
      <c r="P486" s="141">
        <f>O486*H486</f>
        <v>0</v>
      </c>
      <c r="Q486" s="141">
        <v>2.9999999999999997E-4</v>
      </c>
      <c r="R486" s="141">
        <f>Q486*H486</f>
        <v>3.0959999999999998E-3</v>
      </c>
      <c r="S486" s="141">
        <v>0</v>
      </c>
      <c r="T486" s="142">
        <f>S486*H486</f>
        <v>0</v>
      </c>
      <c r="AR486" s="143" t="s">
        <v>172</v>
      </c>
      <c r="AT486" s="143" t="s">
        <v>167</v>
      </c>
      <c r="AU486" s="143" t="s">
        <v>88</v>
      </c>
      <c r="AY486" s="2" t="s">
        <v>165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2" t="s">
        <v>86</v>
      </c>
      <c r="BK486" s="144">
        <f>ROUND(I486*H486,2)</f>
        <v>0</v>
      </c>
      <c r="BL486" s="2" t="s">
        <v>172</v>
      </c>
      <c r="BM486" s="143" t="s">
        <v>850</v>
      </c>
    </row>
    <row r="487" spans="2:65" s="16" customFormat="1">
      <c r="B487" s="17"/>
      <c r="C487" s="219"/>
      <c r="D487" s="145" t="s">
        <v>174</v>
      </c>
      <c r="F487" s="146" t="s">
        <v>851</v>
      </c>
      <c r="I487" s="147"/>
      <c r="L487" s="17"/>
      <c r="M487" s="148"/>
      <c r="T487" s="41"/>
      <c r="AT487" s="2" t="s">
        <v>174</v>
      </c>
      <c r="AU487" s="2" t="s">
        <v>88</v>
      </c>
    </row>
    <row r="488" spans="2:65" s="149" customFormat="1" ht="11.25">
      <c r="B488" s="150"/>
      <c r="C488" s="220"/>
      <c r="D488" s="151" t="s">
        <v>176</v>
      </c>
      <c r="E488" s="152" t="s">
        <v>1</v>
      </c>
      <c r="F488" s="153" t="s">
        <v>852</v>
      </c>
      <c r="H488" s="152" t="s">
        <v>1</v>
      </c>
      <c r="I488" s="154"/>
      <c r="L488" s="150"/>
      <c r="M488" s="155"/>
      <c r="T488" s="156"/>
      <c r="AT488" s="152" t="s">
        <v>176</v>
      </c>
      <c r="AU488" s="152" t="s">
        <v>88</v>
      </c>
      <c r="AV488" s="149" t="s">
        <v>86</v>
      </c>
      <c r="AW488" s="149" t="s">
        <v>34</v>
      </c>
      <c r="AX488" s="149" t="s">
        <v>78</v>
      </c>
      <c r="AY488" s="152" t="s">
        <v>165</v>
      </c>
    </row>
    <row r="489" spans="2:65" s="157" customFormat="1" ht="11.25">
      <c r="B489" s="158"/>
      <c r="C489" s="221"/>
      <c r="D489" s="151" t="s">
        <v>176</v>
      </c>
      <c r="E489" s="159" t="s">
        <v>1</v>
      </c>
      <c r="F489" s="160" t="s">
        <v>853</v>
      </c>
      <c r="H489" s="161">
        <v>10.32</v>
      </c>
      <c r="I489" s="162"/>
      <c r="L489" s="158"/>
      <c r="M489" s="163"/>
      <c r="T489" s="164"/>
      <c r="AT489" s="159" t="s">
        <v>176</v>
      </c>
      <c r="AU489" s="159" t="s">
        <v>88</v>
      </c>
      <c r="AV489" s="157" t="s">
        <v>88</v>
      </c>
      <c r="AW489" s="157" t="s">
        <v>34</v>
      </c>
      <c r="AX489" s="157" t="s">
        <v>86</v>
      </c>
      <c r="AY489" s="159" t="s">
        <v>165</v>
      </c>
    </row>
    <row r="490" spans="2:65" s="16" customFormat="1" ht="24.2" customHeight="1">
      <c r="B490" s="17"/>
      <c r="C490" s="218" t="s">
        <v>854</v>
      </c>
      <c r="D490" s="132" t="s">
        <v>167</v>
      </c>
      <c r="E490" s="133" t="s">
        <v>855</v>
      </c>
      <c r="F490" s="134" t="s">
        <v>856</v>
      </c>
      <c r="G490" s="135" t="s">
        <v>268</v>
      </c>
      <c r="H490" s="136">
        <v>10.32</v>
      </c>
      <c r="I490" s="137"/>
      <c r="J490" s="138">
        <f>ROUND(I490*H490,2)</f>
        <v>0</v>
      </c>
      <c r="K490" s="134" t="s">
        <v>171</v>
      </c>
      <c r="L490" s="17"/>
      <c r="M490" s="139" t="s">
        <v>1</v>
      </c>
      <c r="N490" s="140" t="s">
        <v>43</v>
      </c>
      <c r="P490" s="141">
        <f>O490*H490</f>
        <v>0</v>
      </c>
      <c r="Q490" s="141">
        <v>5.7000000000000002E-3</v>
      </c>
      <c r="R490" s="141">
        <f>Q490*H490</f>
        <v>5.8824000000000001E-2</v>
      </c>
      <c r="S490" s="141">
        <v>0</v>
      </c>
      <c r="T490" s="142">
        <f>S490*H490</f>
        <v>0</v>
      </c>
      <c r="AR490" s="143" t="s">
        <v>172</v>
      </c>
      <c r="AT490" s="143" t="s">
        <v>167</v>
      </c>
      <c r="AU490" s="143" t="s">
        <v>88</v>
      </c>
      <c r="AY490" s="2" t="s">
        <v>165</v>
      </c>
      <c r="BE490" s="144">
        <f>IF(N490="základní",J490,0)</f>
        <v>0</v>
      </c>
      <c r="BF490" s="144">
        <f>IF(N490="snížená",J490,0)</f>
        <v>0</v>
      </c>
      <c r="BG490" s="144">
        <f>IF(N490="zákl. přenesená",J490,0)</f>
        <v>0</v>
      </c>
      <c r="BH490" s="144">
        <f>IF(N490="sníž. přenesená",J490,0)</f>
        <v>0</v>
      </c>
      <c r="BI490" s="144">
        <f>IF(N490="nulová",J490,0)</f>
        <v>0</v>
      </c>
      <c r="BJ490" s="2" t="s">
        <v>86</v>
      </c>
      <c r="BK490" s="144">
        <f>ROUND(I490*H490,2)</f>
        <v>0</v>
      </c>
      <c r="BL490" s="2" t="s">
        <v>172</v>
      </c>
      <c r="BM490" s="143" t="s">
        <v>857</v>
      </c>
    </row>
    <row r="491" spans="2:65" s="16" customFormat="1">
      <c r="B491" s="17"/>
      <c r="C491" s="219"/>
      <c r="D491" s="145" t="s">
        <v>174</v>
      </c>
      <c r="F491" s="146" t="s">
        <v>858</v>
      </c>
      <c r="I491" s="147"/>
      <c r="L491" s="17"/>
      <c r="M491" s="148"/>
      <c r="T491" s="41"/>
      <c r="AT491" s="2" t="s">
        <v>174</v>
      </c>
      <c r="AU491" s="2" t="s">
        <v>88</v>
      </c>
    </row>
    <row r="492" spans="2:65" s="149" customFormat="1" ht="11.25">
      <c r="B492" s="150"/>
      <c r="C492" s="220"/>
      <c r="D492" s="151" t="s">
        <v>176</v>
      </c>
      <c r="E492" s="152" t="s">
        <v>1</v>
      </c>
      <c r="F492" s="153" t="s">
        <v>859</v>
      </c>
      <c r="H492" s="152" t="s">
        <v>1</v>
      </c>
      <c r="I492" s="154"/>
      <c r="L492" s="150"/>
      <c r="M492" s="155"/>
      <c r="T492" s="156"/>
      <c r="AT492" s="152" t="s">
        <v>176</v>
      </c>
      <c r="AU492" s="152" t="s">
        <v>88</v>
      </c>
      <c r="AV492" s="149" t="s">
        <v>86</v>
      </c>
      <c r="AW492" s="149" t="s">
        <v>34</v>
      </c>
      <c r="AX492" s="149" t="s">
        <v>78</v>
      </c>
      <c r="AY492" s="152" t="s">
        <v>165</v>
      </c>
    </row>
    <row r="493" spans="2:65" s="157" customFormat="1" ht="11.25">
      <c r="B493" s="158"/>
      <c r="C493" s="221"/>
      <c r="D493" s="151" t="s">
        <v>176</v>
      </c>
      <c r="E493" s="159" t="s">
        <v>1</v>
      </c>
      <c r="F493" s="160" t="s">
        <v>853</v>
      </c>
      <c r="H493" s="161">
        <v>10.32</v>
      </c>
      <c r="I493" s="162"/>
      <c r="L493" s="158"/>
      <c r="M493" s="163"/>
      <c r="T493" s="164"/>
      <c r="AT493" s="159" t="s">
        <v>176</v>
      </c>
      <c r="AU493" s="159" t="s">
        <v>88</v>
      </c>
      <c r="AV493" s="157" t="s">
        <v>88</v>
      </c>
      <c r="AW493" s="157" t="s">
        <v>34</v>
      </c>
      <c r="AX493" s="157" t="s">
        <v>86</v>
      </c>
      <c r="AY493" s="159" t="s">
        <v>165</v>
      </c>
    </row>
    <row r="494" spans="2:65" s="16" customFormat="1" ht="24.2" customHeight="1">
      <c r="B494" s="17"/>
      <c r="C494" s="218" t="s">
        <v>860</v>
      </c>
      <c r="D494" s="132" t="s">
        <v>167</v>
      </c>
      <c r="E494" s="133" t="s">
        <v>861</v>
      </c>
      <c r="F494" s="134" t="s">
        <v>862</v>
      </c>
      <c r="G494" s="135" t="s">
        <v>268</v>
      </c>
      <c r="H494" s="136">
        <v>114.3</v>
      </c>
      <c r="I494" s="137"/>
      <c r="J494" s="138">
        <f>ROUND(I494*H494,2)</f>
        <v>0</v>
      </c>
      <c r="K494" s="134" t="s">
        <v>171</v>
      </c>
      <c r="L494" s="17"/>
      <c r="M494" s="139" t="s">
        <v>1</v>
      </c>
      <c r="N494" s="140" t="s">
        <v>43</v>
      </c>
      <c r="P494" s="141">
        <f>O494*H494</f>
        <v>0</v>
      </c>
      <c r="Q494" s="141">
        <v>4.5799999999999999E-3</v>
      </c>
      <c r="R494" s="141">
        <f>Q494*H494</f>
        <v>0.52349400000000001</v>
      </c>
      <c r="S494" s="141">
        <v>0</v>
      </c>
      <c r="T494" s="142">
        <f>S494*H494</f>
        <v>0</v>
      </c>
      <c r="AR494" s="143" t="s">
        <v>172</v>
      </c>
      <c r="AT494" s="143" t="s">
        <v>167</v>
      </c>
      <c r="AU494" s="143" t="s">
        <v>88</v>
      </c>
      <c r="AY494" s="2" t="s">
        <v>165</v>
      </c>
      <c r="BE494" s="144">
        <f>IF(N494="základní",J494,0)</f>
        <v>0</v>
      </c>
      <c r="BF494" s="144">
        <f>IF(N494="snížená",J494,0)</f>
        <v>0</v>
      </c>
      <c r="BG494" s="144">
        <f>IF(N494="zákl. přenesená",J494,0)</f>
        <v>0</v>
      </c>
      <c r="BH494" s="144">
        <f>IF(N494="sníž. přenesená",J494,0)</f>
        <v>0</v>
      </c>
      <c r="BI494" s="144">
        <f>IF(N494="nulová",J494,0)</f>
        <v>0</v>
      </c>
      <c r="BJ494" s="2" t="s">
        <v>86</v>
      </c>
      <c r="BK494" s="144">
        <f>ROUND(I494*H494,2)</f>
        <v>0</v>
      </c>
      <c r="BL494" s="2" t="s">
        <v>172</v>
      </c>
      <c r="BM494" s="143" t="s">
        <v>863</v>
      </c>
    </row>
    <row r="495" spans="2:65" s="16" customFormat="1">
      <c r="B495" s="17"/>
      <c r="C495" s="219"/>
      <c r="D495" s="145" t="s">
        <v>174</v>
      </c>
      <c r="F495" s="146" t="s">
        <v>864</v>
      </c>
      <c r="I495" s="147"/>
      <c r="L495" s="17"/>
      <c r="M495" s="148"/>
      <c r="T495" s="41"/>
      <c r="AT495" s="2" t="s">
        <v>174</v>
      </c>
      <c r="AU495" s="2" t="s">
        <v>88</v>
      </c>
    </row>
    <row r="496" spans="2:65" s="149" customFormat="1" ht="11.25">
      <c r="B496" s="150"/>
      <c r="C496" s="220"/>
      <c r="D496" s="151" t="s">
        <v>176</v>
      </c>
      <c r="E496" s="152" t="s">
        <v>1</v>
      </c>
      <c r="F496" s="153" t="s">
        <v>865</v>
      </c>
      <c r="H496" s="152" t="s">
        <v>1</v>
      </c>
      <c r="I496" s="154"/>
      <c r="L496" s="150"/>
      <c r="M496" s="155"/>
      <c r="T496" s="156"/>
      <c r="AT496" s="152" t="s">
        <v>176</v>
      </c>
      <c r="AU496" s="152" t="s">
        <v>88</v>
      </c>
      <c r="AV496" s="149" t="s">
        <v>86</v>
      </c>
      <c r="AW496" s="149" t="s">
        <v>34</v>
      </c>
      <c r="AX496" s="149" t="s">
        <v>78</v>
      </c>
      <c r="AY496" s="152" t="s">
        <v>165</v>
      </c>
    </row>
    <row r="497" spans="2:65" s="157" customFormat="1" ht="11.25">
      <c r="B497" s="158"/>
      <c r="C497" s="221"/>
      <c r="D497" s="151" t="s">
        <v>176</v>
      </c>
      <c r="E497" s="159" t="s">
        <v>1</v>
      </c>
      <c r="F497" s="160" t="s">
        <v>866</v>
      </c>
      <c r="H497" s="161">
        <v>114.3</v>
      </c>
      <c r="I497" s="162"/>
      <c r="L497" s="158"/>
      <c r="M497" s="163"/>
      <c r="T497" s="164"/>
      <c r="AT497" s="159" t="s">
        <v>176</v>
      </c>
      <c r="AU497" s="159" t="s">
        <v>88</v>
      </c>
      <c r="AV497" s="157" t="s">
        <v>88</v>
      </c>
      <c r="AW497" s="157" t="s">
        <v>34</v>
      </c>
      <c r="AX497" s="157" t="s">
        <v>86</v>
      </c>
      <c r="AY497" s="159" t="s">
        <v>165</v>
      </c>
    </row>
    <row r="498" spans="2:65" s="16" customFormat="1" ht="24.2" customHeight="1">
      <c r="B498" s="17"/>
      <c r="C498" s="218" t="s">
        <v>867</v>
      </c>
      <c r="D498" s="132" t="s">
        <v>167</v>
      </c>
      <c r="E498" s="133" t="s">
        <v>868</v>
      </c>
      <c r="F498" s="134" t="s">
        <v>869</v>
      </c>
      <c r="G498" s="135" t="s">
        <v>268</v>
      </c>
      <c r="H498" s="136">
        <v>20.8</v>
      </c>
      <c r="I498" s="137"/>
      <c r="J498" s="138">
        <f>ROUND(I498*H498,2)</f>
        <v>0</v>
      </c>
      <c r="K498" s="134" t="s">
        <v>171</v>
      </c>
      <c r="L498" s="17"/>
      <c r="M498" s="139" t="s">
        <v>1</v>
      </c>
      <c r="N498" s="140" t="s">
        <v>43</v>
      </c>
      <c r="P498" s="141">
        <f>O498*H498</f>
        <v>0</v>
      </c>
      <c r="Q498" s="141">
        <v>7.3499999999999998E-3</v>
      </c>
      <c r="R498" s="141">
        <f>Q498*H498</f>
        <v>0.15287999999999999</v>
      </c>
      <c r="S498" s="141">
        <v>0</v>
      </c>
      <c r="T498" s="142">
        <f>S498*H498</f>
        <v>0</v>
      </c>
      <c r="AR498" s="143" t="s">
        <v>172</v>
      </c>
      <c r="AT498" s="143" t="s">
        <v>167</v>
      </c>
      <c r="AU498" s="143" t="s">
        <v>88</v>
      </c>
      <c r="AY498" s="2" t="s">
        <v>165</v>
      </c>
      <c r="BE498" s="144">
        <f>IF(N498="základní",J498,0)</f>
        <v>0</v>
      </c>
      <c r="BF498" s="144">
        <f>IF(N498="snížená",J498,0)</f>
        <v>0</v>
      </c>
      <c r="BG498" s="144">
        <f>IF(N498="zákl. přenesená",J498,0)</f>
        <v>0</v>
      </c>
      <c r="BH498" s="144">
        <f>IF(N498="sníž. přenesená",J498,0)</f>
        <v>0</v>
      </c>
      <c r="BI498" s="144">
        <f>IF(N498="nulová",J498,0)</f>
        <v>0</v>
      </c>
      <c r="BJ498" s="2" t="s">
        <v>86</v>
      </c>
      <c r="BK498" s="144">
        <f>ROUND(I498*H498,2)</f>
        <v>0</v>
      </c>
      <c r="BL498" s="2" t="s">
        <v>172</v>
      </c>
      <c r="BM498" s="143" t="s">
        <v>870</v>
      </c>
    </row>
    <row r="499" spans="2:65" s="16" customFormat="1">
      <c r="B499" s="17"/>
      <c r="C499" s="219"/>
      <c r="D499" s="145" t="s">
        <v>174</v>
      </c>
      <c r="F499" s="146" t="s">
        <v>871</v>
      </c>
      <c r="I499" s="147"/>
      <c r="L499" s="17"/>
      <c r="M499" s="148"/>
      <c r="T499" s="41"/>
      <c r="AT499" s="2" t="s">
        <v>174</v>
      </c>
      <c r="AU499" s="2" t="s">
        <v>88</v>
      </c>
    </row>
    <row r="500" spans="2:65" s="149" customFormat="1" ht="11.25">
      <c r="B500" s="150"/>
      <c r="C500" s="220"/>
      <c r="D500" s="151" t="s">
        <v>176</v>
      </c>
      <c r="E500" s="152" t="s">
        <v>1</v>
      </c>
      <c r="F500" s="153" t="s">
        <v>872</v>
      </c>
      <c r="H500" s="152" t="s">
        <v>1</v>
      </c>
      <c r="I500" s="154"/>
      <c r="L500" s="150"/>
      <c r="M500" s="155"/>
      <c r="T500" s="156"/>
      <c r="AT500" s="152" t="s">
        <v>176</v>
      </c>
      <c r="AU500" s="152" t="s">
        <v>88</v>
      </c>
      <c r="AV500" s="149" t="s">
        <v>86</v>
      </c>
      <c r="AW500" s="149" t="s">
        <v>34</v>
      </c>
      <c r="AX500" s="149" t="s">
        <v>78</v>
      </c>
      <c r="AY500" s="152" t="s">
        <v>165</v>
      </c>
    </row>
    <row r="501" spans="2:65" s="157" customFormat="1" ht="11.25">
      <c r="B501" s="158"/>
      <c r="C501" s="221"/>
      <c r="D501" s="151" t="s">
        <v>176</v>
      </c>
      <c r="E501" s="159" t="s">
        <v>1</v>
      </c>
      <c r="F501" s="160" t="s">
        <v>873</v>
      </c>
      <c r="H501" s="161">
        <v>20.8</v>
      </c>
      <c r="I501" s="162"/>
      <c r="L501" s="158"/>
      <c r="M501" s="163"/>
      <c r="T501" s="164"/>
      <c r="AT501" s="159" t="s">
        <v>176</v>
      </c>
      <c r="AU501" s="159" t="s">
        <v>88</v>
      </c>
      <c r="AV501" s="157" t="s">
        <v>88</v>
      </c>
      <c r="AW501" s="157" t="s">
        <v>34</v>
      </c>
      <c r="AX501" s="157" t="s">
        <v>86</v>
      </c>
      <c r="AY501" s="159" t="s">
        <v>165</v>
      </c>
    </row>
    <row r="502" spans="2:65" s="16" customFormat="1" ht="24.2" customHeight="1">
      <c r="B502" s="17"/>
      <c r="C502" s="218" t="s">
        <v>874</v>
      </c>
      <c r="D502" s="132" t="s">
        <v>167</v>
      </c>
      <c r="E502" s="133" t="s">
        <v>875</v>
      </c>
      <c r="F502" s="134" t="s">
        <v>876</v>
      </c>
      <c r="G502" s="135" t="s">
        <v>268</v>
      </c>
      <c r="H502" s="136">
        <v>1.44</v>
      </c>
      <c r="I502" s="137"/>
      <c r="J502" s="138">
        <f>ROUND(I502*H502,2)</f>
        <v>0</v>
      </c>
      <c r="K502" s="134" t="s">
        <v>171</v>
      </c>
      <c r="L502" s="17"/>
      <c r="M502" s="139" t="s">
        <v>1</v>
      </c>
      <c r="N502" s="140" t="s">
        <v>43</v>
      </c>
      <c r="P502" s="141">
        <f>O502*H502</f>
        <v>0</v>
      </c>
      <c r="Q502" s="141">
        <v>2.9999999999999997E-4</v>
      </c>
      <c r="R502" s="141">
        <f>Q502*H502</f>
        <v>4.3199999999999993E-4</v>
      </c>
      <c r="S502" s="141">
        <v>0</v>
      </c>
      <c r="T502" s="142">
        <f>S502*H502</f>
        <v>0</v>
      </c>
      <c r="AR502" s="143" t="s">
        <v>172</v>
      </c>
      <c r="AT502" s="143" t="s">
        <v>167</v>
      </c>
      <c r="AU502" s="143" t="s">
        <v>88</v>
      </c>
      <c r="AY502" s="2" t="s">
        <v>165</v>
      </c>
      <c r="BE502" s="144">
        <f>IF(N502="základní",J502,0)</f>
        <v>0</v>
      </c>
      <c r="BF502" s="144">
        <f>IF(N502="snížená",J502,0)</f>
        <v>0</v>
      </c>
      <c r="BG502" s="144">
        <f>IF(N502="zákl. přenesená",J502,0)</f>
        <v>0</v>
      </c>
      <c r="BH502" s="144">
        <f>IF(N502="sníž. přenesená",J502,0)</f>
        <v>0</v>
      </c>
      <c r="BI502" s="144">
        <f>IF(N502="nulová",J502,0)</f>
        <v>0</v>
      </c>
      <c r="BJ502" s="2" t="s">
        <v>86</v>
      </c>
      <c r="BK502" s="144">
        <f>ROUND(I502*H502,2)</f>
        <v>0</v>
      </c>
      <c r="BL502" s="2" t="s">
        <v>172</v>
      </c>
      <c r="BM502" s="143" t="s">
        <v>877</v>
      </c>
    </row>
    <row r="503" spans="2:65" s="16" customFormat="1">
      <c r="B503" s="17"/>
      <c r="C503" s="219"/>
      <c r="D503" s="145" t="s">
        <v>174</v>
      </c>
      <c r="F503" s="146" t="s">
        <v>878</v>
      </c>
      <c r="I503" s="147"/>
      <c r="L503" s="17"/>
      <c r="M503" s="148"/>
      <c r="T503" s="41"/>
      <c r="AT503" s="2" t="s">
        <v>174</v>
      </c>
      <c r="AU503" s="2" t="s">
        <v>88</v>
      </c>
    </row>
    <row r="504" spans="2:65" s="149" customFormat="1" ht="11.25">
      <c r="B504" s="150"/>
      <c r="C504" s="220"/>
      <c r="D504" s="151" t="s">
        <v>176</v>
      </c>
      <c r="E504" s="152" t="s">
        <v>1</v>
      </c>
      <c r="F504" s="153" t="s">
        <v>879</v>
      </c>
      <c r="H504" s="152" t="s">
        <v>1</v>
      </c>
      <c r="I504" s="154"/>
      <c r="L504" s="150"/>
      <c r="M504" s="155"/>
      <c r="T504" s="156"/>
      <c r="AT504" s="152" t="s">
        <v>176</v>
      </c>
      <c r="AU504" s="152" t="s">
        <v>88</v>
      </c>
      <c r="AV504" s="149" t="s">
        <v>86</v>
      </c>
      <c r="AW504" s="149" t="s">
        <v>34</v>
      </c>
      <c r="AX504" s="149" t="s">
        <v>78</v>
      </c>
      <c r="AY504" s="152" t="s">
        <v>165</v>
      </c>
    </row>
    <row r="505" spans="2:65" s="157" customFormat="1" ht="11.25">
      <c r="B505" s="158"/>
      <c r="C505" s="221"/>
      <c r="D505" s="151" t="s">
        <v>176</v>
      </c>
      <c r="E505" s="159" t="s">
        <v>1</v>
      </c>
      <c r="F505" s="160" t="s">
        <v>880</v>
      </c>
      <c r="H505" s="161">
        <v>1.44</v>
      </c>
      <c r="I505" s="162"/>
      <c r="L505" s="158"/>
      <c r="M505" s="163"/>
      <c r="T505" s="164"/>
      <c r="AT505" s="159" t="s">
        <v>176</v>
      </c>
      <c r="AU505" s="159" t="s">
        <v>88</v>
      </c>
      <c r="AV505" s="157" t="s">
        <v>88</v>
      </c>
      <c r="AW505" s="157" t="s">
        <v>34</v>
      </c>
      <c r="AX505" s="157" t="s">
        <v>86</v>
      </c>
      <c r="AY505" s="159" t="s">
        <v>165</v>
      </c>
    </row>
    <row r="506" spans="2:65" s="16" customFormat="1" ht="24.2" customHeight="1">
      <c r="B506" s="17"/>
      <c r="C506" s="218" t="s">
        <v>881</v>
      </c>
      <c r="D506" s="132" t="s">
        <v>167</v>
      </c>
      <c r="E506" s="133" t="s">
        <v>882</v>
      </c>
      <c r="F506" s="134" t="s">
        <v>883</v>
      </c>
      <c r="G506" s="135" t="s">
        <v>268</v>
      </c>
      <c r="H506" s="136">
        <v>1.44</v>
      </c>
      <c r="I506" s="137"/>
      <c r="J506" s="138">
        <f>ROUND(I506*H506,2)</f>
        <v>0</v>
      </c>
      <c r="K506" s="134" t="s">
        <v>171</v>
      </c>
      <c r="L506" s="17"/>
      <c r="M506" s="139" t="s">
        <v>1</v>
      </c>
      <c r="N506" s="140" t="s">
        <v>43</v>
      </c>
      <c r="P506" s="141">
        <f>O506*H506</f>
        <v>0</v>
      </c>
      <c r="Q506" s="141">
        <v>5.7000000000000002E-3</v>
      </c>
      <c r="R506" s="141">
        <f>Q506*H506</f>
        <v>8.208E-3</v>
      </c>
      <c r="S506" s="141">
        <v>0</v>
      </c>
      <c r="T506" s="142">
        <f>S506*H506</f>
        <v>0</v>
      </c>
      <c r="AR506" s="143" t="s">
        <v>172</v>
      </c>
      <c r="AT506" s="143" t="s">
        <v>167</v>
      </c>
      <c r="AU506" s="143" t="s">
        <v>88</v>
      </c>
      <c r="AY506" s="2" t="s">
        <v>165</v>
      </c>
      <c r="BE506" s="144">
        <f>IF(N506="základní",J506,0)</f>
        <v>0</v>
      </c>
      <c r="BF506" s="144">
        <f>IF(N506="snížená",J506,0)</f>
        <v>0</v>
      </c>
      <c r="BG506" s="144">
        <f>IF(N506="zákl. přenesená",J506,0)</f>
        <v>0</v>
      </c>
      <c r="BH506" s="144">
        <f>IF(N506="sníž. přenesená",J506,0)</f>
        <v>0</v>
      </c>
      <c r="BI506" s="144">
        <f>IF(N506="nulová",J506,0)</f>
        <v>0</v>
      </c>
      <c r="BJ506" s="2" t="s">
        <v>86</v>
      </c>
      <c r="BK506" s="144">
        <f>ROUND(I506*H506,2)</f>
        <v>0</v>
      </c>
      <c r="BL506" s="2" t="s">
        <v>172</v>
      </c>
      <c r="BM506" s="143" t="s">
        <v>884</v>
      </c>
    </row>
    <row r="507" spans="2:65" s="16" customFormat="1">
      <c r="B507" s="17"/>
      <c r="C507" s="219"/>
      <c r="D507" s="145" t="s">
        <v>174</v>
      </c>
      <c r="F507" s="146" t="s">
        <v>885</v>
      </c>
      <c r="I507" s="147"/>
      <c r="L507" s="17"/>
      <c r="M507" s="148"/>
      <c r="T507" s="41"/>
      <c r="AT507" s="2" t="s">
        <v>174</v>
      </c>
      <c r="AU507" s="2" t="s">
        <v>88</v>
      </c>
    </row>
    <row r="508" spans="2:65" s="149" customFormat="1" ht="11.25">
      <c r="B508" s="150"/>
      <c r="C508" s="220"/>
      <c r="D508" s="151" t="s">
        <v>176</v>
      </c>
      <c r="E508" s="152" t="s">
        <v>1</v>
      </c>
      <c r="F508" s="153" t="s">
        <v>886</v>
      </c>
      <c r="H508" s="152" t="s">
        <v>1</v>
      </c>
      <c r="I508" s="154"/>
      <c r="L508" s="150"/>
      <c r="M508" s="155"/>
      <c r="T508" s="156"/>
      <c r="AT508" s="152" t="s">
        <v>176</v>
      </c>
      <c r="AU508" s="152" t="s">
        <v>88</v>
      </c>
      <c r="AV508" s="149" t="s">
        <v>86</v>
      </c>
      <c r="AW508" s="149" t="s">
        <v>34</v>
      </c>
      <c r="AX508" s="149" t="s">
        <v>78</v>
      </c>
      <c r="AY508" s="152" t="s">
        <v>165</v>
      </c>
    </row>
    <row r="509" spans="2:65" s="157" customFormat="1" ht="11.25">
      <c r="B509" s="158"/>
      <c r="C509" s="221"/>
      <c r="D509" s="151" t="s">
        <v>176</v>
      </c>
      <c r="E509" s="159" t="s">
        <v>1</v>
      </c>
      <c r="F509" s="160" t="s">
        <v>887</v>
      </c>
      <c r="H509" s="161">
        <v>1.44</v>
      </c>
      <c r="I509" s="162"/>
      <c r="L509" s="158"/>
      <c r="M509" s="163"/>
      <c r="T509" s="164"/>
      <c r="AT509" s="159" t="s">
        <v>176</v>
      </c>
      <c r="AU509" s="159" t="s">
        <v>88</v>
      </c>
      <c r="AV509" s="157" t="s">
        <v>88</v>
      </c>
      <c r="AW509" s="157" t="s">
        <v>34</v>
      </c>
      <c r="AX509" s="157" t="s">
        <v>86</v>
      </c>
      <c r="AY509" s="159" t="s">
        <v>165</v>
      </c>
    </row>
    <row r="510" spans="2:65" s="16" customFormat="1" ht="24.2" customHeight="1">
      <c r="B510" s="17"/>
      <c r="C510" s="218" t="s">
        <v>888</v>
      </c>
      <c r="D510" s="132" t="s">
        <v>167</v>
      </c>
      <c r="E510" s="133" t="s">
        <v>889</v>
      </c>
      <c r="F510" s="134" t="s">
        <v>890</v>
      </c>
      <c r="G510" s="135" t="s">
        <v>268</v>
      </c>
      <c r="H510" s="136">
        <v>19.36</v>
      </c>
      <c r="I510" s="137"/>
      <c r="J510" s="138">
        <f>ROUND(I510*H510,2)</f>
        <v>0</v>
      </c>
      <c r="K510" s="134" t="s">
        <v>171</v>
      </c>
      <c r="L510" s="17"/>
      <c r="M510" s="139" t="s">
        <v>1</v>
      </c>
      <c r="N510" s="140" t="s">
        <v>43</v>
      </c>
      <c r="P510" s="141">
        <f>O510*H510</f>
        <v>0</v>
      </c>
      <c r="Q510" s="141">
        <v>4.5799999999999999E-3</v>
      </c>
      <c r="R510" s="141">
        <f>Q510*H510</f>
        <v>8.8668799999999992E-2</v>
      </c>
      <c r="S510" s="141">
        <v>0</v>
      </c>
      <c r="T510" s="142">
        <f>S510*H510</f>
        <v>0</v>
      </c>
      <c r="AR510" s="143" t="s">
        <v>172</v>
      </c>
      <c r="AT510" s="143" t="s">
        <v>167</v>
      </c>
      <c r="AU510" s="143" t="s">
        <v>88</v>
      </c>
      <c r="AY510" s="2" t="s">
        <v>165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2" t="s">
        <v>86</v>
      </c>
      <c r="BK510" s="144">
        <f>ROUND(I510*H510,2)</f>
        <v>0</v>
      </c>
      <c r="BL510" s="2" t="s">
        <v>172</v>
      </c>
      <c r="BM510" s="143" t="s">
        <v>891</v>
      </c>
    </row>
    <row r="511" spans="2:65" s="16" customFormat="1">
      <c r="B511" s="17"/>
      <c r="C511" s="219"/>
      <c r="D511" s="145" t="s">
        <v>174</v>
      </c>
      <c r="F511" s="146" t="s">
        <v>892</v>
      </c>
      <c r="I511" s="147"/>
      <c r="L511" s="17"/>
      <c r="M511" s="148"/>
      <c r="T511" s="41"/>
      <c r="AT511" s="2" t="s">
        <v>174</v>
      </c>
      <c r="AU511" s="2" t="s">
        <v>88</v>
      </c>
    </row>
    <row r="512" spans="2:65" s="149" customFormat="1" ht="11.25">
      <c r="B512" s="150"/>
      <c r="C512" s="220"/>
      <c r="D512" s="151" t="s">
        <v>176</v>
      </c>
      <c r="E512" s="152" t="s">
        <v>1</v>
      </c>
      <c r="F512" s="153" t="s">
        <v>893</v>
      </c>
      <c r="H512" s="152" t="s">
        <v>1</v>
      </c>
      <c r="I512" s="154"/>
      <c r="L512" s="150"/>
      <c r="M512" s="155"/>
      <c r="T512" s="156"/>
      <c r="AT512" s="152" t="s">
        <v>176</v>
      </c>
      <c r="AU512" s="152" t="s">
        <v>88</v>
      </c>
      <c r="AV512" s="149" t="s">
        <v>86</v>
      </c>
      <c r="AW512" s="149" t="s">
        <v>34</v>
      </c>
      <c r="AX512" s="149" t="s">
        <v>78</v>
      </c>
      <c r="AY512" s="152" t="s">
        <v>165</v>
      </c>
    </row>
    <row r="513" spans="2:65" s="157" customFormat="1" ht="11.25">
      <c r="B513" s="158"/>
      <c r="C513" s="221"/>
      <c r="D513" s="151" t="s">
        <v>176</v>
      </c>
      <c r="E513" s="159" t="s">
        <v>1</v>
      </c>
      <c r="F513" s="160" t="s">
        <v>894</v>
      </c>
      <c r="H513" s="161">
        <v>19.36</v>
      </c>
      <c r="I513" s="162"/>
      <c r="L513" s="158"/>
      <c r="M513" s="163"/>
      <c r="T513" s="164"/>
      <c r="AT513" s="159" t="s">
        <v>176</v>
      </c>
      <c r="AU513" s="159" t="s">
        <v>88</v>
      </c>
      <c r="AV513" s="157" t="s">
        <v>88</v>
      </c>
      <c r="AW513" s="157" t="s">
        <v>34</v>
      </c>
      <c r="AX513" s="157" t="s">
        <v>86</v>
      </c>
      <c r="AY513" s="159" t="s">
        <v>165</v>
      </c>
    </row>
    <row r="514" spans="2:65" s="16" customFormat="1" ht="33" customHeight="1">
      <c r="B514" s="17"/>
      <c r="C514" s="205" t="s">
        <v>895</v>
      </c>
      <c r="D514" s="132" t="s">
        <v>167</v>
      </c>
      <c r="E514" s="133" t="s">
        <v>896</v>
      </c>
      <c r="F514" s="134" t="s">
        <v>897</v>
      </c>
      <c r="G514" s="135" t="s">
        <v>170</v>
      </c>
      <c r="H514" s="136">
        <v>2.0089999999999999</v>
      </c>
      <c r="I514" s="137"/>
      <c r="J514" s="138">
        <f>ROUND(I514*H514,2)</f>
        <v>0</v>
      </c>
      <c r="K514" s="134" t="s">
        <v>171</v>
      </c>
      <c r="L514" s="17"/>
      <c r="M514" s="139" t="s">
        <v>1</v>
      </c>
      <c r="N514" s="140" t="s">
        <v>43</v>
      </c>
      <c r="P514" s="141">
        <f>O514*H514</f>
        <v>0</v>
      </c>
      <c r="Q514" s="141">
        <v>2.3010199999999998</v>
      </c>
      <c r="R514" s="141">
        <f>Q514*H514</f>
        <v>4.6227491799999996</v>
      </c>
      <c r="S514" s="141">
        <v>0</v>
      </c>
      <c r="T514" s="142">
        <f>S514*H514</f>
        <v>0</v>
      </c>
      <c r="AR514" s="143" t="s">
        <v>172</v>
      </c>
      <c r="AT514" s="143" t="s">
        <v>167</v>
      </c>
      <c r="AU514" s="143" t="s">
        <v>88</v>
      </c>
      <c r="AY514" s="2" t="s">
        <v>165</v>
      </c>
      <c r="BE514" s="144">
        <f>IF(N514="základní",J514,0)</f>
        <v>0</v>
      </c>
      <c r="BF514" s="144">
        <f>IF(N514="snížená",J514,0)</f>
        <v>0</v>
      </c>
      <c r="BG514" s="144">
        <f>IF(N514="zákl. přenesená",J514,0)</f>
        <v>0</v>
      </c>
      <c r="BH514" s="144">
        <f>IF(N514="sníž. přenesená",J514,0)</f>
        <v>0</v>
      </c>
      <c r="BI514" s="144">
        <f>IF(N514="nulová",J514,0)</f>
        <v>0</v>
      </c>
      <c r="BJ514" s="2" t="s">
        <v>86</v>
      </c>
      <c r="BK514" s="144">
        <f>ROUND(I514*H514,2)</f>
        <v>0</v>
      </c>
      <c r="BL514" s="2" t="s">
        <v>172</v>
      </c>
      <c r="BM514" s="143" t="s">
        <v>898</v>
      </c>
    </row>
    <row r="515" spans="2:65" s="16" customFormat="1">
      <c r="B515" s="17"/>
      <c r="C515" s="206"/>
      <c r="D515" s="145" t="s">
        <v>174</v>
      </c>
      <c r="F515" s="146" t="s">
        <v>899</v>
      </c>
      <c r="I515" s="147"/>
      <c r="L515" s="17"/>
      <c r="M515" s="148"/>
      <c r="T515" s="41"/>
      <c r="AT515" s="2" t="s">
        <v>174</v>
      </c>
      <c r="AU515" s="2" t="s">
        <v>88</v>
      </c>
    </row>
    <row r="516" spans="2:65" s="149" customFormat="1" ht="11.25">
      <c r="B516" s="150"/>
      <c r="C516" s="207"/>
      <c r="D516" s="151" t="s">
        <v>176</v>
      </c>
      <c r="E516" s="152" t="s">
        <v>1</v>
      </c>
      <c r="F516" s="153" t="s">
        <v>900</v>
      </c>
      <c r="H516" s="152" t="s">
        <v>1</v>
      </c>
      <c r="I516" s="154"/>
      <c r="L516" s="150"/>
      <c r="M516" s="155"/>
      <c r="T516" s="156"/>
      <c r="AT516" s="152" t="s">
        <v>176</v>
      </c>
      <c r="AU516" s="152" t="s">
        <v>88</v>
      </c>
      <c r="AV516" s="149" t="s">
        <v>86</v>
      </c>
      <c r="AW516" s="149" t="s">
        <v>34</v>
      </c>
      <c r="AX516" s="149" t="s">
        <v>78</v>
      </c>
      <c r="AY516" s="152" t="s">
        <v>165</v>
      </c>
    </row>
    <row r="517" spans="2:65" s="157" customFormat="1" ht="11.25">
      <c r="B517" s="158"/>
      <c r="C517" s="208"/>
      <c r="D517" s="151" t="s">
        <v>176</v>
      </c>
      <c r="E517" s="159" t="s">
        <v>1</v>
      </c>
      <c r="F517" s="160" t="s">
        <v>901</v>
      </c>
      <c r="H517" s="161">
        <v>2.0089999999999999</v>
      </c>
      <c r="I517" s="162"/>
      <c r="L517" s="158"/>
      <c r="M517" s="163"/>
      <c r="T517" s="164"/>
      <c r="AT517" s="159" t="s">
        <v>176</v>
      </c>
      <c r="AU517" s="159" t="s">
        <v>88</v>
      </c>
      <c r="AV517" s="157" t="s">
        <v>88</v>
      </c>
      <c r="AW517" s="157" t="s">
        <v>34</v>
      </c>
      <c r="AX517" s="157" t="s">
        <v>86</v>
      </c>
      <c r="AY517" s="159" t="s">
        <v>165</v>
      </c>
    </row>
    <row r="518" spans="2:65" s="16" customFormat="1" ht="16.5" customHeight="1">
      <c r="B518" s="17"/>
      <c r="C518" s="205" t="s">
        <v>902</v>
      </c>
      <c r="D518" s="132" t="s">
        <v>167</v>
      </c>
      <c r="E518" s="133" t="s">
        <v>903</v>
      </c>
      <c r="F518" s="134" t="s">
        <v>904</v>
      </c>
      <c r="G518" s="135" t="s">
        <v>278</v>
      </c>
      <c r="H518" s="136">
        <v>0.20100000000000001</v>
      </c>
      <c r="I518" s="137"/>
      <c r="J518" s="138">
        <f>ROUND(I518*H518,2)</f>
        <v>0</v>
      </c>
      <c r="K518" s="134" t="s">
        <v>171</v>
      </c>
      <c r="L518" s="17"/>
      <c r="M518" s="139" t="s">
        <v>1</v>
      </c>
      <c r="N518" s="140" t="s">
        <v>43</v>
      </c>
      <c r="P518" s="141">
        <f>O518*H518</f>
        <v>0</v>
      </c>
      <c r="Q518" s="141">
        <v>1.06277</v>
      </c>
      <c r="R518" s="141">
        <f>Q518*H518</f>
        <v>0.21361677000000001</v>
      </c>
      <c r="S518" s="141">
        <v>0</v>
      </c>
      <c r="T518" s="142">
        <f>S518*H518</f>
        <v>0</v>
      </c>
      <c r="AR518" s="143" t="s">
        <v>172</v>
      </c>
      <c r="AT518" s="143" t="s">
        <v>167</v>
      </c>
      <c r="AU518" s="143" t="s">
        <v>88</v>
      </c>
      <c r="AY518" s="2" t="s">
        <v>165</v>
      </c>
      <c r="BE518" s="144">
        <f>IF(N518="základní",J518,0)</f>
        <v>0</v>
      </c>
      <c r="BF518" s="144">
        <f>IF(N518="snížená",J518,0)</f>
        <v>0</v>
      </c>
      <c r="BG518" s="144">
        <f>IF(N518="zákl. přenesená",J518,0)</f>
        <v>0</v>
      </c>
      <c r="BH518" s="144">
        <f>IF(N518="sníž. přenesená",J518,0)</f>
        <v>0</v>
      </c>
      <c r="BI518" s="144">
        <f>IF(N518="nulová",J518,0)</f>
        <v>0</v>
      </c>
      <c r="BJ518" s="2" t="s">
        <v>86</v>
      </c>
      <c r="BK518" s="144">
        <f>ROUND(I518*H518,2)</f>
        <v>0</v>
      </c>
      <c r="BL518" s="2" t="s">
        <v>172</v>
      </c>
      <c r="BM518" s="143" t="s">
        <v>905</v>
      </c>
    </row>
    <row r="519" spans="2:65" s="16" customFormat="1">
      <c r="B519" s="17"/>
      <c r="C519" s="206"/>
      <c r="D519" s="145" t="s">
        <v>174</v>
      </c>
      <c r="F519" s="146" t="s">
        <v>906</v>
      </c>
      <c r="I519" s="147"/>
      <c r="L519" s="17"/>
      <c r="M519" s="148"/>
      <c r="T519" s="41"/>
      <c r="AT519" s="2" t="s">
        <v>174</v>
      </c>
      <c r="AU519" s="2" t="s">
        <v>88</v>
      </c>
    </row>
    <row r="520" spans="2:65" s="149" customFormat="1" ht="22.5">
      <c r="B520" s="150"/>
      <c r="C520" s="207"/>
      <c r="D520" s="151" t="s">
        <v>176</v>
      </c>
      <c r="E520" s="152" t="s">
        <v>1</v>
      </c>
      <c r="F520" s="153" t="s">
        <v>567</v>
      </c>
      <c r="H520" s="152" t="s">
        <v>1</v>
      </c>
      <c r="I520" s="154"/>
      <c r="L520" s="150"/>
      <c r="M520" s="155"/>
      <c r="T520" s="156"/>
      <c r="AT520" s="152" t="s">
        <v>176</v>
      </c>
      <c r="AU520" s="152" t="s">
        <v>88</v>
      </c>
      <c r="AV520" s="149" t="s">
        <v>86</v>
      </c>
      <c r="AW520" s="149" t="s">
        <v>34</v>
      </c>
      <c r="AX520" s="149" t="s">
        <v>78</v>
      </c>
      <c r="AY520" s="152" t="s">
        <v>165</v>
      </c>
    </row>
    <row r="521" spans="2:65" s="157" customFormat="1" ht="11.25">
      <c r="B521" s="158"/>
      <c r="C521" s="208"/>
      <c r="D521" s="151" t="s">
        <v>176</v>
      </c>
      <c r="E521" s="159" t="s">
        <v>1</v>
      </c>
      <c r="F521" s="160" t="s">
        <v>907</v>
      </c>
      <c r="H521" s="161">
        <v>0.20100000000000001</v>
      </c>
      <c r="I521" s="162"/>
      <c r="L521" s="158"/>
      <c r="M521" s="163"/>
      <c r="T521" s="164"/>
      <c r="AT521" s="159" t="s">
        <v>176</v>
      </c>
      <c r="AU521" s="159" t="s">
        <v>88</v>
      </c>
      <c r="AV521" s="157" t="s">
        <v>88</v>
      </c>
      <c r="AW521" s="157" t="s">
        <v>34</v>
      </c>
      <c r="AX521" s="157" t="s">
        <v>86</v>
      </c>
      <c r="AY521" s="159" t="s">
        <v>165</v>
      </c>
    </row>
    <row r="522" spans="2:65" s="119" customFormat="1" ht="22.9" customHeight="1">
      <c r="B522" s="120"/>
      <c r="D522" s="121" t="s">
        <v>77</v>
      </c>
      <c r="E522" s="130" t="s">
        <v>220</v>
      </c>
      <c r="F522" s="130" t="s">
        <v>908</v>
      </c>
      <c r="I522" s="123"/>
      <c r="J522" s="131">
        <f>BK522</f>
        <v>0</v>
      </c>
      <c r="L522" s="120"/>
      <c r="M522" s="125"/>
      <c r="P522" s="126">
        <f>SUM(P523:P526)</f>
        <v>0</v>
      </c>
      <c r="R522" s="126">
        <f>SUM(R523:R526)</f>
        <v>0.43468000000000001</v>
      </c>
      <c r="T522" s="127">
        <f>SUM(T523:T526)</f>
        <v>0</v>
      </c>
      <c r="AR522" s="121" t="s">
        <v>86</v>
      </c>
      <c r="AT522" s="128" t="s">
        <v>77</v>
      </c>
      <c r="AU522" s="128" t="s">
        <v>86</v>
      </c>
      <c r="AY522" s="121" t="s">
        <v>165</v>
      </c>
      <c r="BK522" s="129">
        <f>SUM(BK523:BK526)</f>
        <v>0</v>
      </c>
    </row>
    <row r="523" spans="2:65" s="16" customFormat="1" ht="24.2" customHeight="1">
      <c r="B523" s="17"/>
      <c r="C523" s="132" t="s">
        <v>909</v>
      </c>
      <c r="D523" s="132" t="s">
        <v>167</v>
      </c>
      <c r="E523" s="133" t="s">
        <v>910</v>
      </c>
      <c r="F523" s="134" t="s">
        <v>911</v>
      </c>
      <c r="G523" s="135" t="s">
        <v>452</v>
      </c>
      <c r="H523" s="136">
        <v>2</v>
      </c>
      <c r="I523" s="137"/>
      <c r="J523" s="138">
        <f>ROUND(I523*H523,2)</f>
        <v>0</v>
      </c>
      <c r="K523" s="134" t="s">
        <v>1</v>
      </c>
      <c r="L523" s="17"/>
      <c r="M523" s="139" t="s">
        <v>1</v>
      </c>
      <c r="N523" s="140" t="s">
        <v>43</v>
      </c>
      <c r="P523" s="141">
        <f>O523*H523</f>
        <v>0</v>
      </c>
      <c r="Q523" s="141">
        <v>0.21734000000000001</v>
      </c>
      <c r="R523" s="141">
        <f>Q523*H523</f>
        <v>0.43468000000000001</v>
      </c>
      <c r="S523" s="141">
        <v>0</v>
      </c>
      <c r="T523" s="142">
        <f>S523*H523</f>
        <v>0</v>
      </c>
      <c r="AR523" s="143" t="s">
        <v>172</v>
      </c>
      <c r="AT523" s="143" t="s">
        <v>167</v>
      </c>
      <c r="AU523" s="143" t="s">
        <v>88</v>
      </c>
      <c r="AY523" s="2" t="s">
        <v>165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2" t="s">
        <v>86</v>
      </c>
      <c r="BK523" s="144">
        <f>ROUND(I523*H523,2)</f>
        <v>0</v>
      </c>
      <c r="BL523" s="2" t="s">
        <v>172</v>
      </c>
      <c r="BM523" s="143" t="s">
        <v>912</v>
      </c>
    </row>
    <row r="524" spans="2:65" s="149" customFormat="1" ht="11.25">
      <c r="B524" s="150"/>
      <c r="D524" s="151" t="s">
        <v>176</v>
      </c>
      <c r="E524" s="152" t="s">
        <v>1</v>
      </c>
      <c r="F524" s="153" t="s">
        <v>913</v>
      </c>
      <c r="H524" s="152" t="s">
        <v>1</v>
      </c>
      <c r="I524" s="154"/>
      <c r="L524" s="150"/>
      <c r="M524" s="155"/>
      <c r="T524" s="156"/>
      <c r="AT524" s="152" t="s">
        <v>176</v>
      </c>
      <c r="AU524" s="152" t="s">
        <v>88</v>
      </c>
      <c r="AV524" s="149" t="s">
        <v>86</v>
      </c>
      <c r="AW524" s="149" t="s">
        <v>34</v>
      </c>
      <c r="AX524" s="149" t="s">
        <v>78</v>
      </c>
      <c r="AY524" s="152" t="s">
        <v>165</v>
      </c>
    </row>
    <row r="525" spans="2:65" s="157" customFormat="1" ht="11.25">
      <c r="B525" s="158"/>
      <c r="D525" s="151" t="s">
        <v>176</v>
      </c>
      <c r="E525" s="159" t="s">
        <v>1</v>
      </c>
      <c r="F525" s="160" t="s">
        <v>88</v>
      </c>
      <c r="H525" s="161">
        <v>2</v>
      </c>
      <c r="I525" s="162"/>
      <c r="L525" s="158"/>
      <c r="M525" s="163"/>
      <c r="T525" s="164"/>
      <c r="AT525" s="159" t="s">
        <v>176</v>
      </c>
      <c r="AU525" s="159" t="s">
        <v>88</v>
      </c>
      <c r="AV525" s="157" t="s">
        <v>88</v>
      </c>
      <c r="AW525" s="157" t="s">
        <v>34</v>
      </c>
      <c r="AX525" s="157" t="s">
        <v>86</v>
      </c>
      <c r="AY525" s="159" t="s">
        <v>165</v>
      </c>
    </row>
    <row r="526" spans="2:65" s="16" customFormat="1" ht="24.2" customHeight="1">
      <c r="B526" s="17"/>
      <c r="C526" s="178" t="s">
        <v>914</v>
      </c>
      <c r="D526" s="178" t="s">
        <v>416</v>
      </c>
      <c r="E526" s="179" t="s">
        <v>915</v>
      </c>
      <c r="F526" s="180" t="s">
        <v>916</v>
      </c>
      <c r="G526" s="181" t="s">
        <v>203</v>
      </c>
      <c r="H526" s="182">
        <v>2</v>
      </c>
      <c r="I526" s="183"/>
      <c r="J526" s="184">
        <f>ROUND(I526*H526,2)</f>
        <v>0</v>
      </c>
      <c r="K526" s="180" t="s">
        <v>1</v>
      </c>
      <c r="L526" s="185"/>
      <c r="M526" s="186" t="s">
        <v>1</v>
      </c>
      <c r="N526" s="187" t="s">
        <v>43</v>
      </c>
      <c r="P526" s="141">
        <f>O526*H526</f>
        <v>0</v>
      </c>
      <c r="Q526" s="141">
        <v>0</v>
      </c>
      <c r="R526" s="141">
        <f>Q526*H526</f>
        <v>0</v>
      </c>
      <c r="S526" s="141">
        <v>0</v>
      </c>
      <c r="T526" s="142">
        <f>S526*H526</f>
        <v>0</v>
      </c>
      <c r="AR526" s="143" t="s">
        <v>220</v>
      </c>
      <c r="AT526" s="143" t="s">
        <v>416</v>
      </c>
      <c r="AU526" s="143" t="s">
        <v>88</v>
      </c>
      <c r="AY526" s="2" t="s">
        <v>165</v>
      </c>
      <c r="BE526" s="144">
        <f>IF(N526="základní",J526,0)</f>
        <v>0</v>
      </c>
      <c r="BF526" s="144">
        <f>IF(N526="snížená",J526,0)</f>
        <v>0</v>
      </c>
      <c r="BG526" s="144">
        <f>IF(N526="zákl. přenesená",J526,0)</f>
        <v>0</v>
      </c>
      <c r="BH526" s="144">
        <f>IF(N526="sníž. přenesená",J526,0)</f>
        <v>0</v>
      </c>
      <c r="BI526" s="144">
        <f>IF(N526="nulová",J526,0)</f>
        <v>0</v>
      </c>
      <c r="BJ526" s="2" t="s">
        <v>86</v>
      </c>
      <c r="BK526" s="144">
        <f>ROUND(I526*H526,2)</f>
        <v>0</v>
      </c>
      <c r="BL526" s="2" t="s">
        <v>172</v>
      </c>
      <c r="BM526" s="143" t="s">
        <v>917</v>
      </c>
    </row>
    <row r="527" spans="2:65" s="119" customFormat="1" ht="22.9" customHeight="1">
      <c r="B527" s="120"/>
      <c r="D527" s="121" t="s">
        <v>77</v>
      </c>
      <c r="E527" s="130" t="s">
        <v>226</v>
      </c>
      <c r="F527" s="130" t="s">
        <v>918</v>
      </c>
      <c r="I527" s="123"/>
      <c r="J527" s="131">
        <f>BK527</f>
        <v>0</v>
      </c>
      <c r="L527" s="120"/>
      <c r="M527" s="125"/>
      <c r="P527" s="126">
        <f>SUM(P528:P541)</f>
        <v>0</v>
      </c>
      <c r="R527" s="126">
        <f>SUM(R528:R541)</f>
        <v>7.1239999999999998E-2</v>
      </c>
      <c r="T527" s="127">
        <f>SUM(T528:T541)</f>
        <v>0</v>
      </c>
      <c r="AR527" s="121" t="s">
        <v>86</v>
      </c>
      <c r="AT527" s="128" t="s">
        <v>77</v>
      </c>
      <c r="AU527" s="128" t="s">
        <v>86</v>
      </c>
      <c r="AY527" s="121" t="s">
        <v>165</v>
      </c>
      <c r="BK527" s="129">
        <f>SUM(BK528:BK541)</f>
        <v>0</v>
      </c>
    </row>
    <row r="528" spans="2:65" s="16" customFormat="1" ht="37.9" customHeight="1">
      <c r="B528" s="17"/>
      <c r="C528" s="218" t="s">
        <v>919</v>
      </c>
      <c r="D528" s="132" t="s">
        <v>167</v>
      </c>
      <c r="E528" s="133" t="s">
        <v>920</v>
      </c>
      <c r="F528" s="134" t="s">
        <v>921</v>
      </c>
      <c r="G528" s="135" t="s">
        <v>268</v>
      </c>
      <c r="H528" s="136">
        <v>294.89999999999998</v>
      </c>
      <c r="I528" s="137"/>
      <c r="J528" s="138">
        <f>ROUND(I528*H528,2)</f>
        <v>0</v>
      </c>
      <c r="K528" s="134" t="s">
        <v>171</v>
      </c>
      <c r="L528" s="17"/>
      <c r="M528" s="139" t="s">
        <v>1</v>
      </c>
      <c r="N528" s="140" t="s">
        <v>43</v>
      </c>
      <c r="P528" s="141">
        <f>O528*H528</f>
        <v>0</v>
      </c>
      <c r="Q528" s="141">
        <v>0</v>
      </c>
      <c r="R528" s="141">
        <f>Q528*H528</f>
        <v>0</v>
      </c>
      <c r="S528" s="141">
        <v>0</v>
      </c>
      <c r="T528" s="142">
        <f>S528*H528</f>
        <v>0</v>
      </c>
      <c r="AR528" s="143" t="s">
        <v>172</v>
      </c>
      <c r="AT528" s="143" t="s">
        <v>167</v>
      </c>
      <c r="AU528" s="143" t="s">
        <v>88</v>
      </c>
      <c r="AY528" s="2" t="s">
        <v>165</v>
      </c>
      <c r="BE528" s="144">
        <f>IF(N528="základní",J528,0)</f>
        <v>0</v>
      </c>
      <c r="BF528" s="144">
        <f>IF(N528="snížená",J528,0)</f>
        <v>0</v>
      </c>
      <c r="BG528" s="144">
        <f>IF(N528="zákl. přenesená",J528,0)</f>
        <v>0</v>
      </c>
      <c r="BH528" s="144">
        <f>IF(N528="sníž. přenesená",J528,0)</f>
        <v>0</v>
      </c>
      <c r="BI528" s="144">
        <f>IF(N528="nulová",J528,0)</f>
        <v>0</v>
      </c>
      <c r="BJ528" s="2" t="s">
        <v>86</v>
      </c>
      <c r="BK528" s="144">
        <f>ROUND(I528*H528,2)</f>
        <v>0</v>
      </c>
      <c r="BL528" s="2" t="s">
        <v>172</v>
      </c>
      <c r="BM528" s="143" t="s">
        <v>922</v>
      </c>
    </row>
    <row r="529" spans="2:65" s="16" customFormat="1">
      <c r="B529" s="17"/>
      <c r="C529" s="219"/>
      <c r="D529" s="145" t="s">
        <v>174</v>
      </c>
      <c r="F529" s="146" t="s">
        <v>923</v>
      </c>
      <c r="I529" s="147"/>
      <c r="L529" s="17"/>
      <c r="M529" s="148"/>
      <c r="T529" s="41"/>
      <c r="AT529" s="2" t="s">
        <v>174</v>
      </c>
      <c r="AU529" s="2" t="s">
        <v>88</v>
      </c>
    </row>
    <row r="530" spans="2:65" s="149" customFormat="1" ht="11.25">
      <c r="B530" s="150"/>
      <c r="C530" s="220"/>
      <c r="D530" s="151" t="s">
        <v>176</v>
      </c>
      <c r="E530" s="152" t="s">
        <v>1</v>
      </c>
      <c r="F530" s="153" t="s">
        <v>924</v>
      </c>
      <c r="H530" s="152" t="s">
        <v>1</v>
      </c>
      <c r="I530" s="154"/>
      <c r="L530" s="150"/>
      <c r="M530" s="155"/>
      <c r="T530" s="156"/>
      <c r="AT530" s="152" t="s">
        <v>176</v>
      </c>
      <c r="AU530" s="152" t="s">
        <v>88</v>
      </c>
      <c r="AV530" s="149" t="s">
        <v>86</v>
      </c>
      <c r="AW530" s="149" t="s">
        <v>34</v>
      </c>
      <c r="AX530" s="149" t="s">
        <v>78</v>
      </c>
      <c r="AY530" s="152" t="s">
        <v>165</v>
      </c>
    </row>
    <row r="531" spans="2:65" s="157" customFormat="1" ht="11.25">
      <c r="B531" s="158"/>
      <c r="C531" s="221"/>
      <c r="D531" s="151" t="s">
        <v>176</v>
      </c>
      <c r="E531" s="159" t="s">
        <v>1</v>
      </c>
      <c r="F531" s="160" t="s">
        <v>925</v>
      </c>
      <c r="H531" s="161">
        <v>184.5</v>
      </c>
      <c r="I531" s="162"/>
      <c r="L531" s="158"/>
      <c r="M531" s="163"/>
      <c r="T531" s="164"/>
      <c r="AT531" s="159" t="s">
        <v>176</v>
      </c>
      <c r="AU531" s="159" t="s">
        <v>88</v>
      </c>
      <c r="AV531" s="157" t="s">
        <v>88</v>
      </c>
      <c r="AW531" s="157" t="s">
        <v>34</v>
      </c>
      <c r="AX531" s="157" t="s">
        <v>78</v>
      </c>
      <c r="AY531" s="159" t="s">
        <v>165</v>
      </c>
    </row>
    <row r="532" spans="2:65" s="157" customFormat="1" ht="11.25">
      <c r="B532" s="158"/>
      <c r="C532" s="221"/>
      <c r="D532" s="151" t="s">
        <v>176</v>
      </c>
      <c r="E532" s="159" t="s">
        <v>1</v>
      </c>
      <c r="F532" s="160" t="s">
        <v>926</v>
      </c>
      <c r="H532" s="161">
        <v>110.4</v>
      </c>
      <c r="I532" s="162"/>
      <c r="L532" s="158"/>
      <c r="M532" s="163"/>
      <c r="T532" s="164"/>
      <c r="AT532" s="159" t="s">
        <v>176</v>
      </c>
      <c r="AU532" s="159" t="s">
        <v>88</v>
      </c>
      <c r="AV532" s="157" t="s">
        <v>88</v>
      </c>
      <c r="AW532" s="157" t="s">
        <v>34</v>
      </c>
      <c r="AX532" s="157" t="s">
        <v>78</v>
      </c>
      <c r="AY532" s="159" t="s">
        <v>165</v>
      </c>
    </row>
    <row r="533" spans="2:65" s="165" customFormat="1" ht="11.25">
      <c r="B533" s="166"/>
      <c r="C533" s="216"/>
      <c r="D533" s="151" t="s">
        <v>176</v>
      </c>
      <c r="E533" s="167" t="s">
        <v>318</v>
      </c>
      <c r="F533" s="168" t="s">
        <v>191</v>
      </c>
      <c r="H533" s="169">
        <v>294.89999999999998</v>
      </c>
      <c r="I533" s="170"/>
      <c r="L533" s="166"/>
      <c r="M533" s="171"/>
      <c r="T533" s="172"/>
      <c r="AT533" s="167" t="s">
        <v>176</v>
      </c>
      <c r="AU533" s="167" t="s">
        <v>88</v>
      </c>
      <c r="AV533" s="165" t="s">
        <v>172</v>
      </c>
      <c r="AW533" s="165" t="s">
        <v>34</v>
      </c>
      <c r="AX533" s="165" t="s">
        <v>86</v>
      </c>
      <c r="AY533" s="167" t="s">
        <v>165</v>
      </c>
    </row>
    <row r="534" spans="2:65" s="16" customFormat="1" ht="37.9" customHeight="1">
      <c r="B534" s="17"/>
      <c r="C534" s="218" t="s">
        <v>927</v>
      </c>
      <c r="D534" s="132" t="s">
        <v>167</v>
      </c>
      <c r="E534" s="133" t="s">
        <v>928</v>
      </c>
      <c r="F534" s="134" t="s">
        <v>929</v>
      </c>
      <c r="G534" s="135" t="s">
        <v>268</v>
      </c>
      <c r="H534" s="136">
        <v>294.89999999999998</v>
      </c>
      <c r="I534" s="137"/>
      <c r="J534" s="138">
        <f>ROUND(I534*H534,2)</f>
        <v>0</v>
      </c>
      <c r="K534" s="134" t="s">
        <v>171</v>
      </c>
      <c r="L534" s="17"/>
      <c r="M534" s="139" t="s">
        <v>1</v>
      </c>
      <c r="N534" s="140" t="s">
        <v>43</v>
      </c>
      <c r="P534" s="141">
        <f>O534*H534</f>
        <v>0</v>
      </c>
      <c r="Q534" s="141">
        <v>0</v>
      </c>
      <c r="R534" s="141">
        <f>Q534*H534</f>
        <v>0</v>
      </c>
      <c r="S534" s="141">
        <v>0</v>
      </c>
      <c r="T534" s="142">
        <f>S534*H534</f>
        <v>0</v>
      </c>
      <c r="AR534" s="143" t="s">
        <v>172</v>
      </c>
      <c r="AT534" s="143" t="s">
        <v>167</v>
      </c>
      <c r="AU534" s="143" t="s">
        <v>88</v>
      </c>
      <c r="AY534" s="2" t="s">
        <v>165</v>
      </c>
      <c r="BE534" s="144">
        <f>IF(N534="základní",J534,0)</f>
        <v>0</v>
      </c>
      <c r="BF534" s="144">
        <f>IF(N534="snížená",J534,0)</f>
        <v>0</v>
      </c>
      <c r="BG534" s="144">
        <f>IF(N534="zákl. přenesená",J534,0)</f>
        <v>0</v>
      </c>
      <c r="BH534" s="144">
        <f>IF(N534="sníž. přenesená",J534,0)</f>
        <v>0</v>
      </c>
      <c r="BI534" s="144">
        <f>IF(N534="nulová",J534,0)</f>
        <v>0</v>
      </c>
      <c r="BJ534" s="2" t="s">
        <v>86</v>
      </c>
      <c r="BK534" s="144">
        <f>ROUND(I534*H534,2)</f>
        <v>0</v>
      </c>
      <c r="BL534" s="2" t="s">
        <v>172</v>
      </c>
      <c r="BM534" s="143" t="s">
        <v>930</v>
      </c>
    </row>
    <row r="535" spans="2:65" s="16" customFormat="1">
      <c r="B535" s="17"/>
      <c r="D535" s="145" t="s">
        <v>174</v>
      </c>
      <c r="F535" s="146" t="s">
        <v>931</v>
      </c>
      <c r="I535" s="147"/>
      <c r="L535" s="17"/>
      <c r="M535" s="148"/>
      <c r="T535" s="41"/>
      <c r="AT535" s="2" t="s">
        <v>174</v>
      </c>
      <c r="AU535" s="2" t="s">
        <v>88</v>
      </c>
    </row>
    <row r="536" spans="2:65" s="149" customFormat="1" ht="11.25">
      <c r="B536" s="150"/>
      <c r="D536" s="151" t="s">
        <v>176</v>
      </c>
      <c r="E536" s="152" t="s">
        <v>1</v>
      </c>
      <c r="F536" s="153" t="s">
        <v>924</v>
      </c>
      <c r="H536" s="152" t="s">
        <v>1</v>
      </c>
      <c r="I536" s="154"/>
      <c r="L536" s="150"/>
      <c r="M536" s="155"/>
      <c r="T536" s="156"/>
      <c r="AT536" s="152" t="s">
        <v>176</v>
      </c>
      <c r="AU536" s="152" t="s">
        <v>88</v>
      </c>
      <c r="AV536" s="149" t="s">
        <v>86</v>
      </c>
      <c r="AW536" s="149" t="s">
        <v>34</v>
      </c>
      <c r="AX536" s="149" t="s">
        <v>78</v>
      </c>
      <c r="AY536" s="152" t="s">
        <v>165</v>
      </c>
    </row>
    <row r="537" spans="2:65" s="157" customFormat="1" ht="11.25">
      <c r="B537" s="158"/>
      <c r="D537" s="151" t="s">
        <v>176</v>
      </c>
      <c r="E537" s="159" t="s">
        <v>1</v>
      </c>
      <c r="F537" s="160" t="s">
        <v>318</v>
      </c>
      <c r="H537" s="161">
        <v>294.89999999999998</v>
      </c>
      <c r="I537" s="162"/>
      <c r="L537" s="158"/>
      <c r="M537" s="163"/>
      <c r="T537" s="164"/>
      <c r="AT537" s="159" t="s">
        <v>176</v>
      </c>
      <c r="AU537" s="159" t="s">
        <v>88</v>
      </c>
      <c r="AV537" s="157" t="s">
        <v>88</v>
      </c>
      <c r="AW537" s="157" t="s">
        <v>34</v>
      </c>
      <c r="AX537" s="157" t="s">
        <v>86</v>
      </c>
      <c r="AY537" s="159" t="s">
        <v>165</v>
      </c>
    </row>
    <row r="538" spans="2:65" s="16" customFormat="1" ht="24.2" customHeight="1">
      <c r="B538" s="17"/>
      <c r="C538" s="205" t="s">
        <v>932</v>
      </c>
      <c r="D538" s="132" t="s">
        <v>167</v>
      </c>
      <c r="E538" s="133" t="s">
        <v>933</v>
      </c>
      <c r="F538" s="134" t="s">
        <v>934</v>
      </c>
      <c r="G538" s="135" t="s">
        <v>248</v>
      </c>
      <c r="H538" s="136">
        <v>52</v>
      </c>
      <c r="I538" s="137"/>
      <c r="J538" s="138">
        <f>ROUND(I538*H538,2)</f>
        <v>0</v>
      </c>
      <c r="K538" s="134" t="s">
        <v>171</v>
      </c>
      <c r="L538" s="17"/>
      <c r="M538" s="139" t="s">
        <v>1</v>
      </c>
      <c r="N538" s="140" t="s">
        <v>43</v>
      </c>
      <c r="P538" s="141">
        <f>O538*H538</f>
        <v>0</v>
      </c>
      <c r="Q538" s="141">
        <v>1.3699999999999999E-3</v>
      </c>
      <c r="R538" s="141">
        <f>Q538*H538</f>
        <v>7.1239999999999998E-2</v>
      </c>
      <c r="S538" s="141">
        <v>0</v>
      </c>
      <c r="T538" s="142">
        <f>S538*H538</f>
        <v>0</v>
      </c>
      <c r="AR538" s="143" t="s">
        <v>172</v>
      </c>
      <c r="AT538" s="143" t="s">
        <v>167</v>
      </c>
      <c r="AU538" s="143" t="s">
        <v>88</v>
      </c>
      <c r="AY538" s="2" t="s">
        <v>165</v>
      </c>
      <c r="BE538" s="144">
        <f>IF(N538="základní",J538,0)</f>
        <v>0</v>
      </c>
      <c r="BF538" s="144">
        <f>IF(N538="snížená",J538,0)</f>
        <v>0</v>
      </c>
      <c r="BG538" s="144">
        <f>IF(N538="zákl. přenesená",J538,0)</f>
        <v>0</v>
      </c>
      <c r="BH538" s="144">
        <f>IF(N538="sníž. přenesená",J538,0)</f>
        <v>0</v>
      </c>
      <c r="BI538" s="144">
        <f>IF(N538="nulová",J538,0)</f>
        <v>0</v>
      </c>
      <c r="BJ538" s="2" t="s">
        <v>86</v>
      </c>
      <c r="BK538" s="144">
        <f>ROUND(I538*H538,2)</f>
        <v>0</v>
      </c>
      <c r="BL538" s="2" t="s">
        <v>172</v>
      </c>
      <c r="BM538" s="143" t="s">
        <v>935</v>
      </c>
    </row>
    <row r="539" spans="2:65" s="16" customFormat="1">
      <c r="B539" s="17"/>
      <c r="D539" s="145" t="s">
        <v>174</v>
      </c>
      <c r="F539" s="146" t="s">
        <v>936</v>
      </c>
      <c r="I539" s="147"/>
      <c r="L539" s="17"/>
      <c r="M539" s="148"/>
      <c r="T539" s="41"/>
      <c r="AT539" s="2" t="s">
        <v>174</v>
      </c>
      <c r="AU539" s="2" t="s">
        <v>88</v>
      </c>
    </row>
    <row r="540" spans="2:65" s="149" customFormat="1" ht="11.25">
      <c r="B540" s="150"/>
      <c r="D540" s="151" t="s">
        <v>176</v>
      </c>
      <c r="E540" s="152" t="s">
        <v>1</v>
      </c>
      <c r="F540" s="153" t="s">
        <v>937</v>
      </c>
      <c r="H540" s="152" t="s">
        <v>1</v>
      </c>
      <c r="I540" s="154"/>
      <c r="L540" s="150"/>
      <c r="M540" s="155"/>
      <c r="T540" s="156"/>
      <c r="AT540" s="152" t="s">
        <v>176</v>
      </c>
      <c r="AU540" s="152" t="s">
        <v>88</v>
      </c>
      <c r="AV540" s="149" t="s">
        <v>86</v>
      </c>
      <c r="AW540" s="149" t="s">
        <v>34</v>
      </c>
      <c r="AX540" s="149" t="s">
        <v>78</v>
      </c>
      <c r="AY540" s="152" t="s">
        <v>165</v>
      </c>
    </row>
    <row r="541" spans="2:65" s="157" customFormat="1" ht="11.25">
      <c r="B541" s="158"/>
      <c r="D541" s="151" t="s">
        <v>176</v>
      </c>
      <c r="E541" s="159" t="s">
        <v>1</v>
      </c>
      <c r="F541" s="160" t="s">
        <v>938</v>
      </c>
      <c r="H541" s="161">
        <v>52</v>
      </c>
      <c r="I541" s="162"/>
      <c r="L541" s="158"/>
      <c r="M541" s="163"/>
      <c r="T541" s="164"/>
      <c r="AT541" s="159" t="s">
        <v>176</v>
      </c>
      <c r="AU541" s="159" t="s">
        <v>88</v>
      </c>
      <c r="AV541" s="157" t="s">
        <v>88</v>
      </c>
      <c r="AW541" s="157" t="s">
        <v>34</v>
      </c>
      <c r="AX541" s="157" t="s">
        <v>86</v>
      </c>
      <c r="AY541" s="159" t="s">
        <v>165</v>
      </c>
    </row>
    <row r="542" spans="2:65" s="119" customFormat="1" ht="22.9" customHeight="1">
      <c r="B542" s="120"/>
      <c r="D542" s="121" t="s">
        <v>77</v>
      </c>
      <c r="E542" s="130" t="s">
        <v>939</v>
      </c>
      <c r="F542" s="130" t="s">
        <v>940</v>
      </c>
      <c r="I542" s="123"/>
      <c r="J542" s="131">
        <f>BK542</f>
        <v>0</v>
      </c>
      <c r="L542" s="120"/>
      <c r="M542" s="125"/>
      <c r="P542" s="126">
        <f>SUM(P543:P544)</f>
        <v>0</v>
      </c>
      <c r="R542" s="126">
        <f>SUM(R543:R544)</f>
        <v>0</v>
      </c>
      <c r="T542" s="127">
        <f>SUM(T543:T544)</f>
        <v>0</v>
      </c>
      <c r="AR542" s="121" t="s">
        <v>86</v>
      </c>
      <c r="AT542" s="128" t="s">
        <v>77</v>
      </c>
      <c r="AU542" s="128" t="s">
        <v>86</v>
      </c>
      <c r="AY542" s="121" t="s">
        <v>165</v>
      </c>
      <c r="BK542" s="129">
        <f>SUM(BK543:BK544)</f>
        <v>0</v>
      </c>
    </row>
    <row r="543" spans="2:65" s="16" customFormat="1" ht="24.2" customHeight="1">
      <c r="B543" s="17"/>
      <c r="C543" s="205" t="s">
        <v>941</v>
      </c>
      <c r="D543" s="132" t="s">
        <v>167</v>
      </c>
      <c r="E543" s="133" t="s">
        <v>942</v>
      </c>
      <c r="F543" s="134" t="s">
        <v>943</v>
      </c>
      <c r="G543" s="135" t="s">
        <v>278</v>
      </c>
      <c r="H543" s="136">
        <v>1395.202</v>
      </c>
      <c r="I543" s="137"/>
      <c r="J543" s="138">
        <f>ROUND(I543*H543,2)</f>
        <v>0</v>
      </c>
      <c r="K543" s="134" t="s">
        <v>171</v>
      </c>
      <c r="L543" s="17"/>
      <c r="M543" s="139" t="s">
        <v>1</v>
      </c>
      <c r="N543" s="140" t="s">
        <v>43</v>
      </c>
      <c r="P543" s="141">
        <f>O543*H543</f>
        <v>0</v>
      </c>
      <c r="Q543" s="141">
        <v>0</v>
      </c>
      <c r="R543" s="141">
        <f>Q543*H543</f>
        <v>0</v>
      </c>
      <c r="S543" s="141">
        <v>0</v>
      </c>
      <c r="T543" s="142">
        <f>S543*H543</f>
        <v>0</v>
      </c>
      <c r="AR543" s="143" t="s">
        <v>172</v>
      </c>
      <c r="AT543" s="143" t="s">
        <v>167</v>
      </c>
      <c r="AU543" s="143" t="s">
        <v>88</v>
      </c>
      <c r="AY543" s="2" t="s">
        <v>165</v>
      </c>
      <c r="BE543" s="144">
        <f>IF(N543="základní",J543,0)</f>
        <v>0</v>
      </c>
      <c r="BF543" s="144">
        <f>IF(N543="snížená",J543,0)</f>
        <v>0</v>
      </c>
      <c r="BG543" s="144">
        <f>IF(N543="zákl. přenesená",J543,0)</f>
        <v>0</v>
      </c>
      <c r="BH543" s="144">
        <f>IF(N543="sníž. přenesená",J543,0)</f>
        <v>0</v>
      </c>
      <c r="BI543" s="144">
        <f>IF(N543="nulová",J543,0)</f>
        <v>0</v>
      </c>
      <c r="BJ543" s="2" t="s">
        <v>86</v>
      </c>
      <c r="BK543" s="144">
        <f>ROUND(I543*H543,2)</f>
        <v>0</v>
      </c>
      <c r="BL543" s="2" t="s">
        <v>172</v>
      </c>
      <c r="BM543" s="143" t="s">
        <v>944</v>
      </c>
    </row>
    <row r="544" spans="2:65" s="16" customFormat="1">
      <c r="B544" s="17"/>
      <c r="D544" s="145" t="s">
        <v>174</v>
      </c>
      <c r="F544" s="146" t="s">
        <v>945</v>
      </c>
      <c r="I544" s="147"/>
      <c r="L544" s="17"/>
      <c r="M544" s="148"/>
      <c r="T544" s="41"/>
      <c r="AT544" s="2" t="s">
        <v>174</v>
      </c>
      <c r="AU544" s="2" t="s">
        <v>88</v>
      </c>
    </row>
    <row r="545" spans="2:65" s="119" customFormat="1" ht="25.9" customHeight="1">
      <c r="B545" s="120"/>
      <c r="D545" s="121" t="s">
        <v>77</v>
      </c>
      <c r="E545" s="122" t="s">
        <v>946</v>
      </c>
      <c r="F545" s="122" t="s">
        <v>947</v>
      </c>
      <c r="I545" s="123"/>
      <c r="J545" s="124">
        <f>BK545</f>
        <v>0</v>
      </c>
      <c r="L545" s="120"/>
      <c r="M545" s="125"/>
      <c r="P545" s="126">
        <f>P546+P586+P595+P647+P667+P685+P719+P781+P797+P814</f>
        <v>0</v>
      </c>
      <c r="R545" s="126">
        <f>R546+R586+R595+R647+R667+R685+R719+R781+R797+R814</f>
        <v>19.282098389999998</v>
      </c>
      <c r="T545" s="127">
        <f>T546+T586+T595+T647+T667+T685+T719+T781+T797+T814</f>
        <v>0</v>
      </c>
      <c r="AR545" s="121" t="s">
        <v>88</v>
      </c>
      <c r="AT545" s="128" t="s">
        <v>77</v>
      </c>
      <c r="AU545" s="128" t="s">
        <v>78</v>
      </c>
      <c r="AY545" s="121" t="s">
        <v>165</v>
      </c>
      <c r="BK545" s="129">
        <f>BK546+BK586+BK595+BK647+BK667+BK685+BK719+BK781+BK797+BK814</f>
        <v>0</v>
      </c>
    </row>
    <row r="546" spans="2:65" s="119" customFormat="1" ht="22.9" customHeight="1">
      <c r="B546" s="120"/>
      <c r="D546" s="121" t="s">
        <v>77</v>
      </c>
      <c r="E546" s="130" t="s">
        <v>948</v>
      </c>
      <c r="F546" s="130" t="s">
        <v>949</v>
      </c>
      <c r="I546" s="123"/>
      <c r="J546" s="131">
        <f>BK546</f>
        <v>0</v>
      </c>
      <c r="L546" s="120"/>
      <c r="M546" s="125"/>
      <c r="P546" s="126">
        <f>SUM(P547:P585)</f>
        <v>0</v>
      </c>
      <c r="R546" s="126">
        <f>SUM(R547:R585)</f>
        <v>5.1639338000000006</v>
      </c>
      <c r="T546" s="127">
        <f>SUM(T547:T585)</f>
        <v>0</v>
      </c>
      <c r="AR546" s="121" t="s">
        <v>88</v>
      </c>
      <c r="AT546" s="128" t="s">
        <v>77</v>
      </c>
      <c r="AU546" s="128" t="s">
        <v>86</v>
      </c>
      <c r="AY546" s="121" t="s">
        <v>165</v>
      </c>
      <c r="BK546" s="129">
        <f>SUM(BK547:BK585)</f>
        <v>0</v>
      </c>
    </row>
    <row r="547" spans="2:65" s="16" customFormat="1" ht="37.9" customHeight="1">
      <c r="B547" s="17"/>
      <c r="C547" s="218" t="s">
        <v>950</v>
      </c>
      <c r="D547" s="132" t="s">
        <v>167</v>
      </c>
      <c r="E547" s="133" t="s">
        <v>951</v>
      </c>
      <c r="F547" s="134" t="s">
        <v>952</v>
      </c>
      <c r="G547" s="135" t="s">
        <v>268</v>
      </c>
      <c r="H547" s="136">
        <v>42.12</v>
      </c>
      <c r="I547" s="137"/>
      <c r="J547" s="138">
        <f>ROUND(I547*H547,2)</f>
        <v>0</v>
      </c>
      <c r="K547" s="134" t="s">
        <v>1</v>
      </c>
      <c r="L547" s="17"/>
      <c r="M547" s="139" t="s">
        <v>1</v>
      </c>
      <c r="N547" s="140" t="s">
        <v>43</v>
      </c>
      <c r="P547" s="141">
        <f>O547*H547</f>
        <v>0</v>
      </c>
      <c r="Q547" s="141">
        <v>0</v>
      </c>
      <c r="R547" s="141">
        <f>Q547*H547</f>
        <v>0</v>
      </c>
      <c r="S547" s="141">
        <v>0</v>
      </c>
      <c r="T547" s="142">
        <f>S547*H547</f>
        <v>0</v>
      </c>
      <c r="AR547" s="143" t="s">
        <v>249</v>
      </c>
      <c r="AT547" s="143" t="s">
        <v>167</v>
      </c>
      <c r="AU547" s="143" t="s">
        <v>88</v>
      </c>
      <c r="AY547" s="2" t="s">
        <v>165</v>
      </c>
      <c r="BE547" s="144">
        <f>IF(N547="základní",J547,0)</f>
        <v>0</v>
      </c>
      <c r="BF547" s="144">
        <f>IF(N547="snížená",J547,0)</f>
        <v>0</v>
      </c>
      <c r="BG547" s="144">
        <f>IF(N547="zákl. přenesená",J547,0)</f>
        <v>0</v>
      </c>
      <c r="BH547" s="144">
        <f>IF(N547="sníž. přenesená",J547,0)</f>
        <v>0</v>
      </c>
      <c r="BI547" s="144">
        <f>IF(N547="nulová",J547,0)</f>
        <v>0</v>
      </c>
      <c r="BJ547" s="2" t="s">
        <v>86</v>
      </c>
      <c r="BK547" s="144">
        <f>ROUND(I547*H547,2)</f>
        <v>0</v>
      </c>
      <c r="BL547" s="2" t="s">
        <v>249</v>
      </c>
      <c r="BM547" s="143" t="s">
        <v>953</v>
      </c>
    </row>
    <row r="548" spans="2:65" s="149" customFormat="1" ht="11.25">
      <c r="B548" s="150"/>
      <c r="C548" s="220"/>
      <c r="D548" s="151" t="s">
        <v>176</v>
      </c>
      <c r="E548" s="152" t="s">
        <v>1</v>
      </c>
      <c r="F548" s="153" t="s">
        <v>954</v>
      </c>
      <c r="H548" s="152" t="s">
        <v>1</v>
      </c>
      <c r="I548" s="154"/>
      <c r="L548" s="150"/>
      <c r="M548" s="155"/>
      <c r="T548" s="156"/>
      <c r="AT548" s="152" t="s">
        <v>176</v>
      </c>
      <c r="AU548" s="152" t="s">
        <v>88</v>
      </c>
      <c r="AV548" s="149" t="s">
        <v>86</v>
      </c>
      <c r="AW548" s="149" t="s">
        <v>34</v>
      </c>
      <c r="AX548" s="149" t="s">
        <v>78</v>
      </c>
      <c r="AY548" s="152" t="s">
        <v>165</v>
      </c>
    </row>
    <row r="549" spans="2:65" s="157" customFormat="1" ht="11.25">
      <c r="B549" s="158"/>
      <c r="C549" s="221"/>
      <c r="D549" s="151" t="s">
        <v>176</v>
      </c>
      <c r="E549" s="159" t="s">
        <v>1</v>
      </c>
      <c r="F549" s="160" t="s">
        <v>955</v>
      </c>
      <c r="H549" s="161">
        <v>42.12</v>
      </c>
      <c r="I549" s="162"/>
      <c r="L549" s="158"/>
      <c r="M549" s="163"/>
      <c r="T549" s="164"/>
      <c r="AT549" s="159" t="s">
        <v>176</v>
      </c>
      <c r="AU549" s="159" t="s">
        <v>88</v>
      </c>
      <c r="AV549" s="157" t="s">
        <v>88</v>
      </c>
      <c r="AW549" s="157" t="s">
        <v>34</v>
      </c>
      <c r="AX549" s="157" t="s">
        <v>86</v>
      </c>
      <c r="AY549" s="159" t="s">
        <v>165</v>
      </c>
    </row>
    <row r="550" spans="2:65" s="16" customFormat="1" ht="24.2" customHeight="1">
      <c r="B550" s="17"/>
      <c r="C550" s="218" t="s">
        <v>956</v>
      </c>
      <c r="D550" s="132" t="s">
        <v>167</v>
      </c>
      <c r="E550" s="133" t="s">
        <v>957</v>
      </c>
      <c r="F550" s="134" t="s">
        <v>958</v>
      </c>
      <c r="G550" s="135" t="s">
        <v>268</v>
      </c>
      <c r="H550" s="136">
        <v>46.332000000000001</v>
      </c>
      <c r="I550" s="137"/>
      <c r="J550" s="138">
        <f>ROUND(I550*H550,2)</f>
        <v>0</v>
      </c>
      <c r="K550" s="134" t="s">
        <v>1</v>
      </c>
      <c r="L550" s="17"/>
      <c r="M550" s="139" t="s">
        <v>1</v>
      </c>
      <c r="N550" s="140" t="s">
        <v>43</v>
      </c>
      <c r="P550" s="141">
        <f>O550*H550</f>
        <v>0</v>
      </c>
      <c r="Q550" s="141">
        <v>1.5E-3</v>
      </c>
      <c r="R550" s="141">
        <f>Q550*H550</f>
        <v>6.9498000000000004E-2</v>
      </c>
      <c r="S550" s="141">
        <v>0</v>
      </c>
      <c r="T550" s="142">
        <f>S550*H550</f>
        <v>0</v>
      </c>
      <c r="AR550" s="143" t="s">
        <v>249</v>
      </c>
      <c r="AT550" s="143" t="s">
        <v>167</v>
      </c>
      <c r="AU550" s="143" t="s">
        <v>88</v>
      </c>
      <c r="AY550" s="2" t="s">
        <v>165</v>
      </c>
      <c r="BE550" s="144">
        <f>IF(N550="základní",J550,0)</f>
        <v>0</v>
      </c>
      <c r="BF550" s="144">
        <f>IF(N550="snížená",J550,0)</f>
        <v>0</v>
      </c>
      <c r="BG550" s="144">
        <f>IF(N550="zákl. přenesená",J550,0)</f>
        <v>0</v>
      </c>
      <c r="BH550" s="144">
        <f>IF(N550="sníž. přenesená",J550,0)</f>
        <v>0</v>
      </c>
      <c r="BI550" s="144">
        <f>IF(N550="nulová",J550,0)</f>
        <v>0</v>
      </c>
      <c r="BJ550" s="2" t="s">
        <v>86</v>
      </c>
      <c r="BK550" s="144">
        <f>ROUND(I550*H550,2)</f>
        <v>0</v>
      </c>
      <c r="BL550" s="2" t="s">
        <v>249</v>
      </c>
      <c r="BM550" s="143" t="s">
        <v>959</v>
      </c>
    </row>
    <row r="551" spans="2:65" s="149" customFormat="1" ht="22.5">
      <c r="B551" s="150"/>
      <c r="C551" s="220"/>
      <c r="D551" s="151" t="s">
        <v>176</v>
      </c>
      <c r="E551" s="152" t="s">
        <v>1</v>
      </c>
      <c r="F551" s="153" t="s">
        <v>960</v>
      </c>
      <c r="H551" s="152" t="s">
        <v>1</v>
      </c>
      <c r="I551" s="154"/>
      <c r="L551" s="150"/>
      <c r="M551" s="155"/>
      <c r="T551" s="156"/>
      <c r="AT551" s="152" t="s">
        <v>176</v>
      </c>
      <c r="AU551" s="152" t="s">
        <v>88</v>
      </c>
      <c r="AV551" s="149" t="s">
        <v>86</v>
      </c>
      <c r="AW551" s="149" t="s">
        <v>34</v>
      </c>
      <c r="AX551" s="149" t="s">
        <v>78</v>
      </c>
      <c r="AY551" s="152" t="s">
        <v>165</v>
      </c>
    </row>
    <row r="552" spans="2:65" s="157" customFormat="1" ht="11.25">
      <c r="B552" s="158"/>
      <c r="C552" s="221"/>
      <c r="D552" s="151" t="s">
        <v>176</v>
      </c>
      <c r="E552" s="159" t="s">
        <v>1</v>
      </c>
      <c r="F552" s="160" t="s">
        <v>961</v>
      </c>
      <c r="H552" s="161">
        <v>46.332000000000001</v>
      </c>
      <c r="I552" s="162"/>
      <c r="L552" s="158"/>
      <c r="M552" s="163"/>
      <c r="T552" s="164"/>
      <c r="AT552" s="159" t="s">
        <v>176</v>
      </c>
      <c r="AU552" s="159" t="s">
        <v>88</v>
      </c>
      <c r="AV552" s="157" t="s">
        <v>88</v>
      </c>
      <c r="AW552" s="157" t="s">
        <v>34</v>
      </c>
      <c r="AX552" s="157" t="s">
        <v>86</v>
      </c>
      <c r="AY552" s="159" t="s">
        <v>165</v>
      </c>
    </row>
    <row r="553" spans="2:65" s="16" customFormat="1" ht="24.2" customHeight="1">
      <c r="B553" s="17"/>
      <c r="C553" s="132" t="s">
        <v>962</v>
      </c>
      <c r="D553" s="132" t="s">
        <v>167</v>
      </c>
      <c r="E553" s="133" t="s">
        <v>963</v>
      </c>
      <c r="F553" s="134" t="s">
        <v>964</v>
      </c>
      <c r="G553" s="135" t="s">
        <v>268</v>
      </c>
      <c r="H553" s="136">
        <v>291.2</v>
      </c>
      <c r="I553" s="137"/>
      <c r="J553" s="138">
        <f>ROUND(I553*H553,2)</f>
        <v>0</v>
      </c>
      <c r="K553" s="134" t="s">
        <v>171</v>
      </c>
      <c r="L553" s="17"/>
      <c r="M553" s="139" t="s">
        <v>1</v>
      </c>
      <c r="N553" s="140" t="s">
        <v>43</v>
      </c>
      <c r="P553" s="141">
        <f>O553*H553</f>
        <v>0</v>
      </c>
      <c r="Q553" s="141">
        <v>0</v>
      </c>
      <c r="R553" s="141">
        <f>Q553*H553</f>
        <v>0</v>
      </c>
      <c r="S553" s="141">
        <v>0</v>
      </c>
      <c r="T553" s="142">
        <f>S553*H553</f>
        <v>0</v>
      </c>
      <c r="AR553" s="143" t="s">
        <v>249</v>
      </c>
      <c r="AT553" s="143" t="s">
        <v>167</v>
      </c>
      <c r="AU553" s="143" t="s">
        <v>88</v>
      </c>
      <c r="AY553" s="2" t="s">
        <v>165</v>
      </c>
      <c r="BE553" s="144">
        <f>IF(N553="základní",J553,0)</f>
        <v>0</v>
      </c>
      <c r="BF553" s="144">
        <f>IF(N553="snížená",J553,0)</f>
        <v>0</v>
      </c>
      <c r="BG553" s="144">
        <f>IF(N553="zákl. přenesená",J553,0)</f>
        <v>0</v>
      </c>
      <c r="BH553" s="144">
        <f>IF(N553="sníž. přenesená",J553,0)</f>
        <v>0</v>
      </c>
      <c r="BI553" s="144">
        <f>IF(N553="nulová",J553,0)</f>
        <v>0</v>
      </c>
      <c r="BJ553" s="2" t="s">
        <v>86</v>
      </c>
      <c r="BK553" s="144">
        <f>ROUND(I553*H553,2)</f>
        <v>0</v>
      </c>
      <c r="BL553" s="2" t="s">
        <v>249</v>
      </c>
      <c r="BM553" s="143" t="s">
        <v>965</v>
      </c>
    </row>
    <row r="554" spans="2:65" s="16" customFormat="1">
      <c r="B554" s="17"/>
      <c r="D554" s="145" t="s">
        <v>174</v>
      </c>
      <c r="F554" s="146" t="s">
        <v>966</v>
      </c>
      <c r="I554" s="147"/>
      <c r="L554" s="17"/>
      <c r="M554" s="148"/>
      <c r="T554" s="41"/>
      <c r="AT554" s="2" t="s">
        <v>174</v>
      </c>
      <c r="AU554" s="2" t="s">
        <v>88</v>
      </c>
    </row>
    <row r="555" spans="2:65" s="149" customFormat="1" ht="11.25">
      <c r="B555" s="150"/>
      <c r="D555" s="151" t="s">
        <v>176</v>
      </c>
      <c r="E555" s="152" t="s">
        <v>1</v>
      </c>
      <c r="F555" s="153" t="s">
        <v>967</v>
      </c>
      <c r="H555" s="152" t="s">
        <v>1</v>
      </c>
      <c r="I555" s="154"/>
      <c r="L555" s="150"/>
      <c r="M555" s="155"/>
      <c r="T555" s="156"/>
      <c r="AT555" s="152" t="s">
        <v>176</v>
      </c>
      <c r="AU555" s="152" t="s">
        <v>88</v>
      </c>
      <c r="AV555" s="149" t="s">
        <v>86</v>
      </c>
      <c r="AW555" s="149" t="s">
        <v>34</v>
      </c>
      <c r="AX555" s="149" t="s">
        <v>78</v>
      </c>
      <c r="AY555" s="152" t="s">
        <v>165</v>
      </c>
    </row>
    <row r="556" spans="2:65" s="157" customFormat="1" ht="11.25">
      <c r="B556" s="158"/>
      <c r="D556" s="151" t="s">
        <v>176</v>
      </c>
      <c r="E556" s="159" t="s">
        <v>1</v>
      </c>
      <c r="F556" s="160" t="s">
        <v>968</v>
      </c>
      <c r="H556" s="161">
        <v>291.2</v>
      </c>
      <c r="I556" s="162"/>
      <c r="L556" s="158"/>
      <c r="M556" s="163"/>
      <c r="T556" s="164"/>
      <c r="AT556" s="159" t="s">
        <v>176</v>
      </c>
      <c r="AU556" s="159" t="s">
        <v>88</v>
      </c>
      <c r="AV556" s="157" t="s">
        <v>88</v>
      </c>
      <c r="AW556" s="157" t="s">
        <v>34</v>
      </c>
      <c r="AX556" s="157" t="s">
        <v>86</v>
      </c>
      <c r="AY556" s="159" t="s">
        <v>165</v>
      </c>
    </row>
    <row r="557" spans="2:65" s="16" customFormat="1" ht="16.5" customHeight="1">
      <c r="B557" s="17"/>
      <c r="C557" s="178" t="s">
        <v>969</v>
      </c>
      <c r="D557" s="178" t="s">
        <v>416</v>
      </c>
      <c r="E557" s="179" t="s">
        <v>970</v>
      </c>
      <c r="F557" s="180" t="s">
        <v>971</v>
      </c>
      <c r="G557" s="181" t="s">
        <v>278</v>
      </c>
      <c r="H557" s="182">
        <v>0.128</v>
      </c>
      <c r="I557" s="183"/>
      <c r="J557" s="184">
        <f>ROUND(I557*H557,2)</f>
        <v>0</v>
      </c>
      <c r="K557" s="180" t="s">
        <v>171</v>
      </c>
      <c r="L557" s="185"/>
      <c r="M557" s="186" t="s">
        <v>1</v>
      </c>
      <c r="N557" s="187" t="s">
        <v>43</v>
      </c>
      <c r="P557" s="141">
        <f>O557*H557</f>
        <v>0</v>
      </c>
      <c r="Q557" s="141">
        <v>1</v>
      </c>
      <c r="R557" s="141">
        <f>Q557*H557</f>
        <v>0.128</v>
      </c>
      <c r="S557" s="141">
        <v>0</v>
      </c>
      <c r="T557" s="142">
        <f>S557*H557</f>
        <v>0</v>
      </c>
      <c r="AR557" s="143" t="s">
        <v>531</v>
      </c>
      <c r="AT557" s="143" t="s">
        <v>416</v>
      </c>
      <c r="AU557" s="143" t="s">
        <v>88</v>
      </c>
      <c r="AY557" s="2" t="s">
        <v>165</v>
      </c>
      <c r="BE557" s="144">
        <f>IF(N557="základní",J557,0)</f>
        <v>0</v>
      </c>
      <c r="BF557" s="144">
        <f>IF(N557="snížená",J557,0)</f>
        <v>0</v>
      </c>
      <c r="BG557" s="144">
        <f>IF(N557="zákl. přenesená",J557,0)</f>
        <v>0</v>
      </c>
      <c r="BH557" s="144">
        <f>IF(N557="sníž. přenesená",J557,0)</f>
        <v>0</v>
      </c>
      <c r="BI557" s="144">
        <f>IF(N557="nulová",J557,0)</f>
        <v>0</v>
      </c>
      <c r="BJ557" s="2" t="s">
        <v>86</v>
      </c>
      <c r="BK557" s="144">
        <f>ROUND(I557*H557,2)</f>
        <v>0</v>
      </c>
      <c r="BL557" s="2" t="s">
        <v>249</v>
      </c>
      <c r="BM557" s="143" t="s">
        <v>972</v>
      </c>
    </row>
    <row r="558" spans="2:65" s="16" customFormat="1" ht="19.5">
      <c r="B558" s="17"/>
      <c r="D558" s="151" t="s">
        <v>205</v>
      </c>
      <c r="F558" s="173" t="s">
        <v>973</v>
      </c>
      <c r="I558" s="147"/>
      <c r="L558" s="17"/>
      <c r="M558" s="148"/>
      <c r="T558" s="41"/>
      <c r="AT558" s="2" t="s">
        <v>205</v>
      </c>
      <c r="AU558" s="2" t="s">
        <v>88</v>
      </c>
    </row>
    <row r="559" spans="2:65" s="149" customFormat="1" ht="11.25">
      <c r="B559" s="150"/>
      <c r="D559" s="151" t="s">
        <v>176</v>
      </c>
      <c r="E559" s="152" t="s">
        <v>1</v>
      </c>
      <c r="F559" s="153" t="s">
        <v>974</v>
      </c>
      <c r="H559" s="152" t="s">
        <v>1</v>
      </c>
      <c r="I559" s="154"/>
      <c r="L559" s="150"/>
      <c r="M559" s="155"/>
      <c r="T559" s="156"/>
      <c r="AT559" s="152" t="s">
        <v>176</v>
      </c>
      <c r="AU559" s="152" t="s">
        <v>88</v>
      </c>
      <c r="AV559" s="149" t="s">
        <v>86</v>
      </c>
      <c r="AW559" s="149" t="s">
        <v>34</v>
      </c>
      <c r="AX559" s="149" t="s">
        <v>78</v>
      </c>
      <c r="AY559" s="152" t="s">
        <v>165</v>
      </c>
    </row>
    <row r="560" spans="2:65" s="157" customFormat="1" ht="11.25">
      <c r="B560" s="158"/>
      <c r="D560" s="151" t="s">
        <v>176</v>
      </c>
      <c r="E560" s="159" t="s">
        <v>1</v>
      </c>
      <c r="F560" s="160" t="s">
        <v>975</v>
      </c>
      <c r="H560" s="161">
        <v>0.128</v>
      </c>
      <c r="I560" s="162"/>
      <c r="L560" s="158"/>
      <c r="M560" s="163"/>
      <c r="T560" s="164"/>
      <c r="AT560" s="159" t="s">
        <v>176</v>
      </c>
      <c r="AU560" s="159" t="s">
        <v>88</v>
      </c>
      <c r="AV560" s="157" t="s">
        <v>88</v>
      </c>
      <c r="AW560" s="157" t="s">
        <v>34</v>
      </c>
      <c r="AX560" s="157" t="s">
        <v>86</v>
      </c>
      <c r="AY560" s="159" t="s">
        <v>165</v>
      </c>
    </row>
    <row r="561" spans="2:65" s="16" customFormat="1" ht="24.2" customHeight="1">
      <c r="B561" s="17"/>
      <c r="C561" s="132" t="s">
        <v>976</v>
      </c>
      <c r="D561" s="132" t="s">
        <v>167</v>
      </c>
      <c r="E561" s="133" t="s">
        <v>977</v>
      </c>
      <c r="F561" s="134" t="s">
        <v>978</v>
      </c>
      <c r="G561" s="135" t="s">
        <v>268</v>
      </c>
      <c r="H561" s="136">
        <v>394.67200000000003</v>
      </c>
      <c r="I561" s="137"/>
      <c r="J561" s="138">
        <f>ROUND(I561*H561,2)</f>
        <v>0</v>
      </c>
      <c r="K561" s="134" t="s">
        <v>171</v>
      </c>
      <c r="L561" s="17"/>
      <c r="M561" s="139" t="s">
        <v>1</v>
      </c>
      <c r="N561" s="140" t="s">
        <v>43</v>
      </c>
      <c r="P561" s="141">
        <f>O561*H561</f>
        <v>0</v>
      </c>
      <c r="Q561" s="141">
        <v>4.0000000000000002E-4</v>
      </c>
      <c r="R561" s="141">
        <f>Q561*H561</f>
        <v>0.15786880000000003</v>
      </c>
      <c r="S561" s="141">
        <v>0</v>
      </c>
      <c r="T561" s="142">
        <f>S561*H561</f>
        <v>0</v>
      </c>
      <c r="AR561" s="143" t="s">
        <v>249</v>
      </c>
      <c r="AT561" s="143" t="s">
        <v>167</v>
      </c>
      <c r="AU561" s="143" t="s">
        <v>88</v>
      </c>
      <c r="AY561" s="2" t="s">
        <v>165</v>
      </c>
      <c r="BE561" s="144">
        <f>IF(N561="základní",J561,0)</f>
        <v>0</v>
      </c>
      <c r="BF561" s="144">
        <f>IF(N561="snížená",J561,0)</f>
        <v>0</v>
      </c>
      <c r="BG561" s="144">
        <f>IF(N561="zákl. přenesená",J561,0)</f>
        <v>0</v>
      </c>
      <c r="BH561" s="144">
        <f>IF(N561="sníž. přenesená",J561,0)</f>
        <v>0</v>
      </c>
      <c r="BI561" s="144">
        <f>IF(N561="nulová",J561,0)</f>
        <v>0</v>
      </c>
      <c r="BJ561" s="2" t="s">
        <v>86</v>
      </c>
      <c r="BK561" s="144">
        <f>ROUND(I561*H561,2)</f>
        <v>0</v>
      </c>
      <c r="BL561" s="2" t="s">
        <v>249</v>
      </c>
      <c r="BM561" s="143" t="s">
        <v>979</v>
      </c>
    </row>
    <row r="562" spans="2:65" s="16" customFormat="1">
      <c r="B562" s="17"/>
      <c r="D562" s="145" t="s">
        <v>174</v>
      </c>
      <c r="F562" s="146" t="s">
        <v>980</v>
      </c>
      <c r="I562" s="147"/>
      <c r="L562" s="17"/>
      <c r="M562" s="148"/>
      <c r="T562" s="41"/>
      <c r="AT562" s="2" t="s">
        <v>174</v>
      </c>
      <c r="AU562" s="2" t="s">
        <v>88</v>
      </c>
    </row>
    <row r="563" spans="2:65" s="149" customFormat="1" ht="11.25">
      <c r="B563" s="150"/>
      <c r="D563" s="151" t="s">
        <v>176</v>
      </c>
      <c r="E563" s="152" t="s">
        <v>1</v>
      </c>
      <c r="F563" s="153" t="s">
        <v>981</v>
      </c>
      <c r="H563" s="152" t="s">
        <v>1</v>
      </c>
      <c r="I563" s="154"/>
      <c r="L563" s="150"/>
      <c r="M563" s="155"/>
      <c r="T563" s="156"/>
      <c r="AT563" s="152" t="s">
        <v>176</v>
      </c>
      <c r="AU563" s="152" t="s">
        <v>88</v>
      </c>
      <c r="AV563" s="149" t="s">
        <v>86</v>
      </c>
      <c r="AW563" s="149" t="s">
        <v>34</v>
      </c>
      <c r="AX563" s="149" t="s">
        <v>78</v>
      </c>
      <c r="AY563" s="152" t="s">
        <v>165</v>
      </c>
    </row>
    <row r="564" spans="2:65" s="157" customFormat="1" ht="22.5">
      <c r="B564" s="158"/>
      <c r="D564" s="151" t="s">
        <v>176</v>
      </c>
      <c r="E564" s="159" t="s">
        <v>1</v>
      </c>
      <c r="F564" s="160" t="s">
        <v>982</v>
      </c>
      <c r="H564" s="161">
        <v>313.2</v>
      </c>
      <c r="I564" s="162"/>
      <c r="L564" s="158"/>
      <c r="M564" s="163"/>
      <c r="T564" s="164"/>
      <c r="AT564" s="159" t="s">
        <v>176</v>
      </c>
      <c r="AU564" s="159" t="s">
        <v>88</v>
      </c>
      <c r="AV564" s="157" t="s">
        <v>88</v>
      </c>
      <c r="AW564" s="157" t="s">
        <v>34</v>
      </c>
      <c r="AX564" s="157" t="s">
        <v>78</v>
      </c>
      <c r="AY564" s="159" t="s">
        <v>165</v>
      </c>
    </row>
    <row r="565" spans="2:65" s="157" customFormat="1" ht="22.5">
      <c r="B565" s="158"/>
      <c r="D565" s="151" t="s">
        <v>176</v>
      </c>
      <c r="E565" s="159" t="s">
        <v>1</v>
      </c>
      <c r="F565" s="160" t="s">
        <v>983</v>
      </c>
      <c r="H565" s="161">
        <v>81.471999999999994</v>
      </c>
      <c r="I565" s="162"/>
      <c r="L565" s="158"/>
      <c r="M565" s="163"/>
      <c r="T565" s="164"/>
      <c r="AT565" s="159" t="s">
        <v>176</v>
      </c>
      <c r="AU565" s="159" t="s">
        <v>88</v>
      </c>
      <c r="AV565" s="157" t="s">
        <v>88</v>
      </c>
      <c r="AW565" s="157" t="s">
        <v>34</v>
      </c>
      <c r="AX565" s="157" t="s">
        <v>78</v>
      </c>
      <c r="AY565" s="159" t="s">
        <v>165</v>
      </c>
    </row>
    <row r="566" spans="2:65" s="165" customFormat="1" ht="11.25">
      <c r="B566" s="166"/>
      <c r="D566" s="151" t="s">
        <v>176</v>
      </c>
      <c r="E566" s="167" t="s">
        <v>1</v>
      </c>
      <c r="F566" s="168" t="s">
        <v>191</v>
      </c>
      <c r="H566" s="169">
        <v>394.67200000000003</v>
      </c>
      <c r="I566" s="170"/>
      <c r="L566" s="166"/>
      <c r="M566" s="171"/>
      <c r="T566" s="172"/>
      <c r="AT566" s="167" t="s">
        <v>176</v>
      </c>
      <c r="AU566" s="167" t="s">
        <v>88</v>
      </c>
      <c r="AV566" s="165" t="s">
        <v>172</v>
      </c>
      <c r="AW566" s="165" t="s">
        <v>34</v>
      </c>
      <c r="AX566" s="165" t="s">
        <v>86</v>
      </c>
      <c r="AY566" s="167" t="s">
        <v>165</v>
      </c>
    </row>
    <row r="567" spans="2:65" s="16" customFormat="1" ht="44.25" customHeight="1">
      <c r="B567" s="17"/>
      <c r="C567" s="178" t="s">
        <v>984</v>
      </c>
      <c r="D567" s="178" t="s">
        <v>416</v>
      </c>
      <c r="E567" s="179" t="s">
        <v>985</v>
      </c>
      <c r="F567" s="180" t="s">
        <v>986</v>
      </c>
      <c r="G567" s="181" t="s">
        <v>268</v>
      </c>
      <c r="H567" s="182">
        <v>459.99</v>
      </c>
      <c r="I567" s="183"/>
      <c r="J567" s="184">
        <f>ROUND(I567*H567,2)</f>
        <v>0</v>
      </c>
      <c r="K567" s="180" t="s">
        <v>171</v>
      </c>
      <c r="L567" s="185"/>
      <c r="M567" s="186" t="s">
        <v>1</v>
      </c>
      <c r="N567" s="187" t="s">
        <v>43</v>
      </c>
      <c r="P567" s="141">
        <f>O567*H567</f>
        <v>0</v>
      </c>
      <c r="Q567" s="141">
        <v>5.4000000000000003E-3</v>
      </c>
      <c r="R567" s="141">
        <f>Q567*H567</f>
        <v>2.483946</v>
      </c>
      <c r="S567" s="141">
        <v>0</v>
      </c>
      <c r="T567" s="142">
        <f>S567*H567</f>
        <v>0</v>
      </c>
      <c r="AR567" s="143" t="s">
        <v>531</v>
      </c>
      <c r="AT567" s="143" t="s">
        <v>416</v>
      </c>
      <c r="AU567" s="143" t="s">
        <v>88</v>
      </c>
      <c r="AY567" s="2" t="s">
        <v>165</v>
      </c>
      <c r="BE567" s="144">
        <f>IF(N567="základní",J567,0)</f>
        <v>0</v>
      </c>
      <c r="BF567" s="144">
        <f>IF(N567="snížená",J567,0)</f>
        <v>0</v>
      </c>
      <c r="BG567" s="144">
        <f>IF(N567="zákl. přenesená",J567,0)</f>
        <v>0</v>
      </c>
      <c r="BH567" s="144">
        <f>IF(N567="sníž. přenesená",J567,0)</f>
        <v>0</v>
      </c>
      <c r="BI567" s="144">
        <f>IF(N567="nulová",J567,0)</f>
        <v>0</v>
      </c>
      <c r="BJ567" s="2" t="s">
        <v>86</v>
      </c>
      <c r="BK567" s="144">
        <f>ROUND(I567*H567,2)</f>
        <v>0</v>
      </c>
      <c r="BL567" s="2" t="s">
        <v>249</v>
      </c>
      <c r="BM567" s="143" t="s">
        <v>987</v>
      </c>
    </row>
    <row r="568" spans="2:65" s="157" customFormat="1" ht="11.25">
      <c r="B568" s="158"/>
      <c r="D568" s="151" t="s">
        <v>176</v>
      </c>
      <c r="F568" s="160" t="s">
        <v>988</v>
      </c>
      <c r="H568" s="161">
        <v>459.99</v>
      </c>
      <c r="I568" s="162"/>
      <c r="L568" s="158"/>
      <c r="M568" s="163"/>
      <c r="T568" s="164"/>
      <c r="AT568" s="159" t="s">
        <v>176</v>
      </c>
      <c r="AU568" s="159" t="s">
        <v>88</v>
      </c>
      <c r="AV568" s="157" t="s">
        <v>88</v>
      </c>
      <c r="AW568" s="157" t="s">
        <v>4</v>
      </c>
      <c r="AX568" s="157" t="s">
        <v>86</v>
      </c>
      <c r="AY568" s="159" t="s">
        <v>165</v>
      </c>
    </row>
    <row r="569" spans="2:65" s="16" customFormat="1" ht="24.2" customHeight="1">
      <c r="B569" s="17"/>
      <c r="C569" s="132" t="s">
        <v>989</v>
      </c>
      <c r="D569" s="132" t="s">
        <v>167</v>
      </c>
      <c r="E569" s="133" t="s">
        <v>990</v>
      </c>
      <c r="F569" s="134" t="s">
        <v>991</v>
      </c>
      <c r="G569" s="135" t="s">
        <v>268</v>
      </c>
      <c r="H569" s="136">
        <v>291.2</v>
      </c>
      <c r="I569" s="137"/>
      <c r="J569" s="138">
        <f>ROUND(I569*H569,2)</f>
        <v>0</v>
      </c>
      <c r="K569" s="134" t="s">
        <v>171</v>
      </c>
      <c r="L569" s="17"/>
      <c r="M569" s="139" t="s">
        <v>1</v>
      </c>
      <c r="N569" s="140" t="s">
        <v>43</v>
      </c>
      <c r="P569" s="141">
        <f>O569*H569</f>
        <v>0</v>
      </c>
      <c r="Q569" s="141">
        <v>4.0000000000000002E-4</v>
      </c>
      <c r="R569" s="141">
        <f>Q569*H569</f>
        <v>0.11648</v>
      </c>
      <c r="S569" s="141">
        <v>0</v>
      </c>
      <c r="T569" s="142">
        <f>S569*H569</f>
        <v>0</v>
      </c>
      <c r="AR569" s="143" t="s">
        <v>249</v>
      </c>
      <c r="AT569" s="143" t="s">
        <v>167</v>
      </c>
      <c r="AU569" s="143" t="s">
        <v>88</v>
      </c>
      <c r="AY569" s="2" t="s">
        <v>165</v>
      </c>
      <c r="BE569" s="144">
        <f>IF(N569="základní",J569,0)</f>
        <v>0</v>
      </c>
      <c r="BF569" s="144">
        <f>IF(N569="snížená",J569,0)</f>
        <v>0</v>
      </c>
      <c r="BG569" s="144">
        <f>IF(N569="zákl. přenesená",J569,0)</f>
        <v>0</v>
      </c>
      <c r="BH569" s="144">
        <f>IF(N569="sníž. přenesená",J569,0)</f>
        <v>0</v>
      </c>
      <c r="BI569" s="144">
        <f>IF(N569="nulová",J569,0)</f>
        <v>0</v>
      </c>
      <c r="BJ569" s="2" t="s">
        <v>86</v>
      </c>
      <c r="BK569" s="144">
        <f>ROUND(I569*H569,2)</f>
        <v>0</v>
      </c>
      <c r="BL569" s="2" t="s">
        <v>249</v>
      </c>
      <c r="BM569" s="143" t="s">
        <v>992</v>
      </c>
    </row>
    <row r="570" spans="2:65" s="16" customFormat="1">
      <c r="B570" s="17"/>
      <c r="D570" s="145" t="s">
        <v>174</v>
      </c>
      <c r="F570" s="146" t="s">
        <v>993</v>
      </c>
      <c r="I570" s="147"/>
      <c r="L570" s="17"/>
      <c r="M570" s="148"/>
      <c r="T570" s="41"/>
      <c r="AT570" s="2" t="s">
        <v>174</v>
      </c>
      <c r="AU570" s="2" t="s">
        <v>88</v>
      </c>
    </row>
    <row r="571" spans="2:65" s="149" customFormat="1" ht="11.25">
      <c r="B571" s="150"/>
      <c r="D571" s="151" t="s">
        <v>176</v>
      </c>
      <c r="E571" s="152" t="s">
        <v>1</v>
      </c>
      <c r="F571" s="153" t="s">
        <v>967</v>
      </c>
      <c r="H571" s="152" t="s">
        <v>1</v>
      </c>
      <c r="I571" s="154"/>
      <c r="L571" s="150"/>
      <c r="M571" s="155"/>
      <c r="T571" s="156"/>
      <c r="AT571" s="152" t="s">
        <v>176</v>
      </c>
      <c r="AU571" s="152" t="s">
        <v>88</v>
      </c>
      <c r="AV571" s="149" t="s">
        <v>86</v>
      </c>
      <c r="AW571" s="149" t="s">
        <v>34</v>
      </c>
      <c r="AX571" s="149" t="s">
        <v>78</v>
      </c>
      <c r="AY571" s="152" t="s">
        <v>165</v>
      </c>
    </row>
    <row r="572" spans="2:65" s="157" customFormat="1" ht="11.25">
      <c r="B572" s="158"/>
      <c r="D572" s="151" t="s">
        <v>176</v>
      </c>
      <c r="E572" s="159" t="s">
        <v>1</v>
      </c>
      <c r="F572" s="160" t="s">
        <v>968</v>
      </c>
      <c r="H572" s="161">
        <v>291.2</v>
      </c>
      <c r="I572" s="162"/>
      <c r="L572" s="158"/>
      <c r="M572" s="163"/>
      <c r="T572" s="164"/>
      <c r="AT572" s="159" t="s">
        <v>176</v>
      </c>
      <c r="AU572" s="159" t="s">
        <v>88</v>
      </c>
      <c r="AV572" s="157" t="s">
        <v>88</v>
      </c>
      <c r="AW572" s="157" t="s">
        <v>34</v>
      </c>
      <c r="AX572" s="157" t="s">
        <v>86</v>
      </c>
      <c r="AY572" s="159" t="s">
        <v>165</v>
      </c>
    </row>
    <row r="573" spans="2:65" s="16" customFormat="1" ht="44.25" customHeight="1">
      <c r="B573" s="17"/>
      <c r="C573" s="178" t="s">
        <v>994</v>
      </c>
      <c r="D573" s="178" t="s">
        <v>416</v>
      </c>
      <c r="E573" s="179" t="s">
        <v>985</v>
      </c>
      <c r="F573" s="180" t="s">
        <v>986</v>
      </c>
      <c r="G573" s="181" t="s">
        <v>268</v>
      </c>
      <c r="H573" s="182">
        <v>355.55500000000001</v>
      </c>
      <c r="I573" s="183"/>
      <c r="J573" s="184">
        <f>ROUND(I573*H573,2)</f>
        <v>0</v>
      </c>
      <c r="K573" s="180" t="s">
        <v>171</v>
      </c>
      <c r="L573" s="185"/>
      <c r="M573" s="186" t="s">
        <v>1</v>
      </c>
      <c r="N573" s="187" t="s">
        <v>43</v>
      </c>
      <c r="P573" s="141">
        <f>O573*H573</f>
        <v>0</v>
      </c>
      <c r="Q573" s="141">
        <v>5.4000000000000003E-3</v>
      </c>
      <c r="R573" s="141">
        <f>Q573*H573</f>
        <v>1.9199970000000002</v>
      </c>
      <c r="S573" s="141">
        <v>0</v>
      </c>
      <c r="T573" s="142">
        <f>S573*H573</f>
        <v>0</v>
      </c>
      <c r="AR573" s="143" t="s">
        <v>531</v>
      </c>
      <c r="AT573" s="143" t="s">
        <v>416</v>
      </c>
      <c r="AU573" s="143" t="s">
        <v>88</v>
      </c>
      <c r="AY573" s="2" t="s">
        <v>165</v>
      </c>
      <c r="BE573" s="144">
        <f>IF(N573="základní",J573,0)</f>
        <v>0</v>
      </c>
      <c r="BF573" s="144">
        <f>IF(N573="snížená",J573,0)</f>
        <v>0</v>
      </c>
      <c r="BG573" s="144">
        <f>IF(N573="zákl. přenesená",J573,0)</f>
        <v>0</v>
      </c>
      <c r="BH573" s="144">
        <f>IF(N573="sníž. přenesená",J573,0)</f>
        <v>0</v>
      </c>
      <c r="BI573" s="144">
        <f>IF(N573="nulová",J573,0)</f>
        <v>0</v>
      </c>
      <c r="BJ573" s="2" t="s">
        <v>86</v>
      </c>
      <c r="BK573" s="144">
        <f>ROUND(I573*H573,2)</f>
        <v>0</v>
      </c>
      <c r="BL573" s="2" t="s">
        <v>249</v>
      </c>
      <c r="BM573" s="143" t="s">
        <v>995</v>
      </c>
    </row>
    <row r="574" spans="2:65" s="157" customFormat="1" ht="11.25">
      <c r="B574" s="158"/>
      <c r="D574" s="151" t="s">
        <v>176</v>
      </c>
      <c r="F574" s="160" t="s">
        <v>996</v>
      </c>
      <c r="H574" s="161">
        <v>355.55500000000001</v>
      </c>
      <c r="I574" s="162"/>
      <c r="L574" s="158"/>
      <c r="M574" s="163"/>
      <c r="T574" s="164"/>
      <c r="AT574" s="159" t="s">
        <v>176</v>
      </c>
      <c r="AU574" s="159" t="s">
        <v>88</v>
      </c>
      <c r="AV574" s="157" t="s">
        <v>88</v>
      </c>
      <c r="AW574" s="157" t="s">
        <v>4</v>
      </c>
      <c r="AX574" s="157" t="s">
        <v>86</v>
      </c>
      <c r="AY574" s="159" t="s">
        <v>165</v>
      </c>
    </row>
    <row r="575" spans="2:65" s="16" customFormat="1" ht="37.9" customHeight="1">
      <c r="B575" s="17"/>
      <c r="C575" s="132" t="s">
        <v>997</v>
      </c>
      <c r="D575" s="132" t="s">
        <v>167</v>
      </c>
      <c r="E575" s="133" t="s">
        <v>998</v>
      </c>
      <c r="F575" s="134" t="s">
        <v>999</v>
      </c>
      <c r="G575" s="135" t="s">
        <v>268</v>
      </c>
      <c r="H575" s="136">
        <v>384.19200000000001</v>
      </c>
      <c r="I575" s="137"/>
      <c r="J575" s="138">
        <f>ROUND(I575*H575,2)</f>
        <v>0</v>
      </c>
      <c r="K575" s="134" t="s">
        <v>171</v>
      </c>
      <c r="L575" s="17"/>
      <c r="M575" s="139" t="s">
        <v>1</v>
      </c>
      <c r="N575" s="140" t="s">
        <v>43</v>
      </c>
      <c r="P575" s="141">
        <f>O575*H575</f>
        <v>0</v>
      </c>
      <c r="Q575" s="141">
        <v>0</v>
      </c>
      <c r="R575" s="141">
        <f>Q575*H575</f>
        <v>0</v>
      </c>
      <c r="S575" s="141">
        <v>0</v>
      </c>
      <c r="T575" s="142">
        <f>S575*H575</f>
        <v>0</v>
      </c>
      <c r="AR575" s="143" t="s">
        <v>249</v>
      </c>
      <c r="AT575" s="143" t="s">
        <v>167</v>
      </c>
      <c r="AU575" s="143" t="s">
        <v>88</v>
      </c>
      <c r="AY575" s="2" t="s">
        <v>165</v>
      </c>
      <c r="BE575" s="144">
        <f>IF(N575="základní",J575,0)</f>
        <v>0</v>
      </c>
      <c r="BF575" s="144">
        <f>IF(N575="snížená",J575,0)</f>
        <v>0</v>
      </c>
      <c r="BG575" s="144">
        <f>IF(N575="zákl. přenesená",J575,0)</f>
        <v>0</v>
      </c>
      <c r="BH575" s="144">
        <f>IF(N575="sníž. přenesená",J575,0)</f>
        <v>0</v>
      </c>
      <c r="BI575" s="144">
        <f>IF(N575="nulová",J575,0)</f>
        <v>0</v>
      </c>
      <c r="BJ575" s="2" t="s">
        <v>86</v>
      </c>
      <c r="BK575" s="144">
        <f>ROUND(I575*H575,2)</f>
        <v>0</v>
      </c>
      <c r="BL575" s="2" t="s">
        <v>249</v>
      </c>
      <c r="BM575" s="143" t="s">
        <v>1000</v>
      </c>
    </row>
    <row r="576" spans="2:65" s="16" customFormat="1">
      <c r="B576" s="17"/>
      <c r="D576" s="145" t="s">
        <v>174</v>
      </c>
      <c r="F576" s="146" t="s">
        <v>1001</v>
      </c>
      <c r="I576" s="147"/>
      <c r="L576" s="17"/>
      <c r="M576" s="148"/>
      <c r="T576" s="41"/>
      <c r="AT576" s="2" t="s">
        <v>174</v>
      </c>
      <c r="AU576" s="2" t="s">
        <v>88</v>
      </c>
    </row>
    <row r="577" spans="2:65" s="149" customFormat="1" ht="11.25">
      <c r="B577" s="150"/>
      <c r="D577" s="151" t="s">
        <v>176</v>
      </c>
      <c r="E577" s="152" t="s">
        <v>1</v>
      </c>
      <c r="F577" s="153" t="s">
        <v>1002</v>
      </c>
      <c r="H577" s="152" t="s">
        <v>1</v>
      </c>
      <c r="I577" s="154"/>
      <c r="L577" s="150"/>
      <c r="M577" s="155"/>
      <c r="T577" s="156"/>
      <c r="AT577" s="152" t="s">
        <v>176</v>
      </c>
      <c r="AU577" s="152" t="s">
        <v>88</v>
      </c>
      <c r="AV577" s="149" t="s">
        <v>86</v>
      </c>
      <c r="AW577" s="149" t="s">
        <v>34</v>
      </c>
      <c r="AX577" s="149" t="s">
        <v>78</v>
      </c>
      <c r="AY577" s="152" t="s">
        <v>165</v>
      </c>
    </row>
    <row r="578" spans="2:65" s="157" customFormat="1" ht="11.25">
      <c r="B578" s="158"/>
      <c r="D578" s="151" t="s">
        <v>176</v>
      </c>
      <c r="E578" s="159" t="s">
        <v>1</v>
      </c>
      <c r="F578" s="160" t="s">
        <v>1003</v>
      </c>
      <c r="H578" s="161">
        <v>302.72000000000003</v>
      </c>
      <c r="I578" s="162"/>
      <c r="L578" s="158"/>
      <c r="M578" s="163"/>
      <c r="T578" s="164"/>
      <c r="AT578" s="159" t="s">
        <v>176</v>
      </c>
      <c r="AU578" s="159" t="s">
        <v>88</v>
      </c>
      <c r="AV578" s="157" t="s">
        <v>88</v>
      </c>
      <c r="AW578" s="157" t="s">
        <v>34</v>
      </c>
      <c r="AX578" s="157" t="s">
        <v>78</v>
      </c>
      <c r="AY578" s="159" t="s">
        <v>165</v>
      </c>
    </row>
    <row r="579" spans="2:65" s="157" customFormat="1" ht="22.5">
      <c r="B579" s="158"/>
      <c r="D579" s="151" t="s">
        <v>176</v>
      </c>
      <c r="E579" s="159" t="s">
        <v>1</v>
      </c>
      <c r="F579" s="160" t="s">
        <v>983</v>
      </c>
      <c r="H579" s="161">
        <v>81.471999999999994</v>
      </c>
      <c r="I579" s="162"/>
      <c r="L579" s="158"/>
      <c r="M579" s="163"/>
      <c r="T579" s="164"/>
      <c r="AT579" s="159" t="s">
        <v>176</v>
      </c>
      <c r="AU579" s="159" t="s">
        <v>88</v>
      </c>
      <c r="AV579" s="157" t="s">
        <v>88</v>
      </c>
      <c r="AW579" s="157" t="s">
        <v>34</v>
      </c>
      <c r="AX579" s="157" t="s">
        <v>78</v>
      </c>
      <c r="AY579" s="159" t="s">
        <v>165</v>
      </c>
    </row>
    <row r="580" spans="2:65" s="165" customFormat="1" ht="11.25">
      <c r="B580" s="166"/>
      <c r="D580" s="151" t="s">
        <v>176</v>
      </c>
      <c r="E580" s="167" t="s">
        <v>1</v>
      </c>
      <c r="F580" s="168" t="s">
        <v>191</v>
      </c>
      <c r="H580" s="169">
        <v>384.19200000000001</v>
      </c>
      <c r="I580" s="170"/>
      <c r="L580" s="166"/>
      <c r="M580" s="171"/>
      <c r="T580" s="172"/>
      <c r="AT580" s="167" t="s">
        <v>176</v>
      </c>
      <c r="AU580" s="167" t="s">
        <v>88</v>
      </c>
      <c r="AV580" s="165" t="s">
        <v>172</v>
      </c>
      <c r="AW580" s="165" t="s">
        <v>34</v>
      </c>
      <c r="AX580" s="165" t="s">
        <v>86</v>
      </c>
      <c r="AY580" s="167" t="s">
        <v>165</v>
      </c>
    </row>
    <row r="581" spans="2:65" s="16" customFormat="1" ht="24.2" customHeight="1">
      <c r="B581" s="17"/>
      <c r="C581" s="178" t="s">
        <v>1004</v>
      </c>
      <c r="D581" s="178" t="s">
        <v>416</v>
      </c>
      <c r="E581" s="179" t="s">
        <v>1005</v>
      </c>
      <c r="F581" s="180" t="s">
        <v>1006</v>
      </c>
      <c r="G581" s="181" t="s">
        <v>1007</v>
      </c>
      <c r="H581" s="182">
        <v>288.14400000000001</v>
      </c>
      <c r="I581" s="183"/>
      <c r="J581" s="184">
        <f>ROUND(I581*H581,2)</f>
        <v>0</v>
      </c>
      <c r="K581" s="180" t="s">
        <v>171</v>
      </c>
      <c r="L581" s="185"/>
      <c r="M581" s="186" t="s">
        <v>1</v>
      </c>
      <c r="N581" s="187" t="s">
        <v>43</v>
      </c>
      <c r="P581" s="141">
        <f>O581*H581</f>
        <v>0</v>
      </c>
      <c r="Q581" s="141">
        <v>1E-3</v>
      </c>
      <c r="R581" s="141">
        <f>Q581*H581</f>
        <v>0.28814400000000001</v>
      </c>
      <c r="S581" s="141">
        <v>0</v>
      </c>
      <c r="T581" s="142">
        <f>S581*H581</f>
        <v>0</v>
      </c>
      <c r="AR581" s="143" t="s">
        <v>531</v>
      </c>
      <c r="AT581" s="143" t="s">
        <v>416</v>
      </c>
      <c r="AU581" s="143" t="s">
        <v>88</v>
      </c>
      <c r="AY581" s="2" t="s">
        <v>165</v>
      </c>
      <c r="BE581" s="144">
        <f>IF(N581="základní",J581,0)</f>
        <v>0</v>
      </c>
      <c r="BF581" s="144">
        <f>IF(N581="snížená",J581,0)</f>
        <v>0</v>
      </c>
      <c r="BG581" s="144">
        <f>IF(N581="zákl. přenesená",J581,0)</f>
        <v>0</v>
      </c>
      <c r="BH581" s="144">
        <f>IF(N581="sníž. přenesená",J581,0)</f>
        <v>0</v>
      </c>
      <c r="BI581" s="144">
        <f>IF(N581="nulová",J581,0)</f>
        <v>0</v>
      </c>
      <c r="BJ581" s="2" t="s">
        <v>86</v>
      </c>
      <c r="BK581" s="144">
        <f>ROUND(I581*H581,2)</f>
        <v>0</v>
      </c>
      <c r="BL581" s="2" t="s">
        <v>249</v>
      </c>
      <c r="BM581" s="143" t="s">
        <v>1008</v>
      </c>
    </row>
    <row r="582" spans="2:65" s="16" customFormat="1" ht="19.5">
      <c r="B582" s="17"/>
      <c r="D582" s="151" t="s">
        <v>205</v>
      </c>
      <c r="F582" s="173" t="s">
        <v>1009</v>
      </c>
      <c r="I582" s="147"/>
      <c r="L582" s="17"/>
      <c r="M582" s="148"/>
      <c r="T582" s="41"/>
      <c r="AT582" s="2" t="s">
        <v>205</v>
      </c>
      <c r="AU582" s="2" t="s">
        <v>88</v>
      </c>
    </row>
    <row r="583" spans="2:65" s="157" customFormat="1" ht="11.25">
      <c r="B583" s="158"/>
      <c r="D583" s="151" t="s">
        <v>176</v>
      </c>
      <c r="F583" s="160" t="s">
        <v>1010</v>
      </c>
      <c r="H583" s="161">
        <v>288.14400000000001</v>
      </c>
      <c r="I583" s="162"/>
      <c r="L583" s="158"/>
      <c r="M583" s="163"/>
      <c r="T583" s="164"/>
      <c r="AT583" s="159" t="s">
        <v>176</v>
      </c>
      <c r="AU583" s="159" t="s">
        <v>88</v>
      </c>
      <c r="AV583" s="157" t="s">
        <v>88</v>
      </c>
      <c r="AW583" s="157" t="s">
        <v>4</v>
      </c>
      <c r="AX583" s="157" t="s">
        <v>86</v>
      </c>
      <c r="AY583" s="159" t="s">
        <v>165</v>
      </c>
    </row>
    <row r="584" spans="2:65" s="16" customFormat="1" ht="24.2" customHeight="1">
      <c r="B584" s="17"/>
      <c r="C584" s="132" t="s">
        <v>1011</v>
      </c>
      <c r="D584" s="132" t="s">
        <v>167</v>
      </c>
      <c r="E584" s="133" t="s">
        <v>1012</v>
      </c>
      <c r="F584" s="134" t="s">
        <v>1013</v>
      </c>
      <c r="G584" s="135" t="s">
        <v>278</v>
      </c>
      <c r="H584" s="136">
        <v>5.1639999999999997</v>
      </c>
      <c r="I584" s="137"/>
      <c r="J584" s="138">
        <f>ROUND(I584*H584,2)</f>
        <v>0</v>
      </c>
      <c r="K584" s="134" t="s">
        <v>171</v>
      </c>
      <c r="L584" s="17"/>
      <c r="M584" s="139" t="s">
        <v>1</v>
      </c>
      <c r="N584" s="140" t="s">
        <v>43</v>
      </c>
      <c r="P584" s="141">
        <f>O584*H584</f>
        <v>0</v>
      </c>
      <c r="Q584" s="141">
        <v>0</v>
      </c>
      <c r="R584" s="141">
        <f>Q584*H584</f>
        <v>0</v>
      </c>
      <c r="S584" s="141">
        <v>0</v>
      </c>
      <c r="T584" s="142">
        <f>S584*H584</f>
        <v>0</v>
      </c>
      <c r="AR584" s="143" t="s">
        <v>249</v>
      </c>
      <c r="AT584" s="143" t="s">
        <v>167</v>
      </c>
      <c r="AU584" s="143" t="s">
        <v>88</v>
      </c>
      <c r="AY584" s="2" t="s">
        <v>165</v>
      </c>
      <c r="BE584" s="144">
        <f>IF(N584="základní",J584,0)</f>
        <v>0</v>
      </c>
      <c r="BF584" s="144">
        <f>IF(N584="snížená",J584,0)</f>
        <v>0</v>
      </c>
      <c r="BG584" s="144">
        <f>IF(N584="zákl. přenesená",J584,0)</f>
        <v>0</v>
      </c>
      <c r="BH584" s="144">
        <f>IF(N584="sníž. přenesená",J584,0)</f>
        <v>0</v>
      </c>
      <c r="BI584" s="144">
        <f>IF(N584="nulová",J584,0)</f>
        <v>0</v>
      </c>
      <c r="BJ584" s="2" t="s">
        <v>86</v>
      </c>
      <c r="BK584" s="144">
        <f>ROUND(I584*H584,2)</f>
        <v>0</v>
      </c>
      <c r="BL584" s="2" t="s">
        <v>249</v>
      </c>
      <c r="BM584" s="143" t="s">
        <v>1014</v>
      </c>
    </row>
    <row r="585" spans="2:65" s="16" customFormat="1">
      <c r="B585" s="17"/>
      <c r="D585" s="145" t="s">
        <v>174</v>
      </c>
      <c r="F585" s="146" t="s">
        <v>1015</v>
      </c>
      <c r="I585" s="147"/>
      <c r="L585" s="17"/>
      <c r="M585" s="148"/>
      <c r="T585" s="41"/>
      <c r="AT585" s="2" t="s">
        <v>174</v>
      </c>
      <c r="AU585" s="2" t="s">
        <v>88</v>
      </c>
    </row>
    <row r="586" spans="2:65" s="119" customFormat="1" ht="22.9" customHeight="1">
      <c r="B586" s="120"/>
      <c r="D586" s="121" t="s">
        <v>77</v>
      </c>
      <c r="E586" s="130" t="s">
        <v>1016</v>
      </c>
      <c r="F586" s="130" t="s">
        <v>1017</v>
      </c>
      <c r="I586" s="123"/>
      <c r="J586" s="131">
        <f>BK586</f>
        <v>0</v>
      </c>
      <c r="L586" s="120"/>
      <c r="M586" s="125"/>
      <c r="P586" s="126">
        <f>SUM(P587:P594)</f>
        <v>0</v>
      </c>
      <c r="R586" s="126">
        <f>SUM(R587:R594)</f>
        <v>0.209088</v>
      </c>
      <c r="T586" s="127">
        <f>SUM(T587:T594)</f>
        <v>0</v>
      </c>
      <c r="AR586" s="121" t="s">
        <v>88</v>
      </c>
      <c r="AT586" s="128" t="s">
        <v>77</v>
      </c>
      <c r="AU586" s="128" t="s">
        <v>86</v>
      </c>
      <c r="AY586" s="121" t="s">
        <v>165</v>
      </c>
      <c r="BK586" s="129">
        <f>SUM(BK587:BK594)</f>
        <v>0</v>
      </c>
    </row>
    <row r="587" spans="2:65" s="16" customFormat="1" ht="24.2" customHeight="1">
      <c r="B587" s="17"/>
      <c r="C587" s="218" t="s">
        <v>1018</v>
      </c>
      <c r="D587" s="132" t="s">
        <v>167</v>
      </c>
      <c r="E587" s="133" t="s">
        <v>1019</v>
      </c>
      <c r="F587" s="134" t="s">
        <v>1020</v>
      </c>
      <c r="G587" s="135" t="s">
        <v>268</v>
      </c>
      <c r="H587" s="136">
        <v>24.2</v>
      </c>
      <c r="I587" s="137"/>
      <c r="J587" s="138">
        <f>ROUND(I587*H587,2)</f>
        <v>0</v>
      </c>
      <c r="K587" s="134" t="s">
        <v>171</v>
      </c>
      <c r="L587" s="17"/>
      <c r="M587" s="139" t="s">
        <v>1</v>
      </c>
      <c r="N587" s="140" t="s">
        <v>43</v>
      </c>
      <c r="P587" s="141">
        <f>O587*H587</f>
        <v>0</v>
      </c>
      <c r="Q587" s="141">
        <v>6.0000000000000001E-3</v>
      </c>
      <c r="R587" s="141">
        <f>Q587*H587</f>
        <v>0.1452</v>
      </c>
      <c r="S587" s="141">
        <v>0</v>
      </c>
      <c r="T587" s="142">
        <f>S587*H587</f>
        <v>0</v>
      </c>
      <c r="AR587" s="143" t="s">
        <v>249</v>
      </c>
      <c r="AT587" s="143" t="s">
        <v>167</v>
      </c>
      <c r="AU587" s="143" t="s">
        <v>88</v>
      </c>
      <c r="AY587" s="2" t="s">
        <v>165</v>
      </c>
      <c r="BE587" s="144">
        <f>IF(N587="základní",J587,0)</f>
        <v>0</v>
      </c>
      <c r="BF587" s="144">
        <f>IF(N587="snížená",J587,0)</f>
        <v>0</v>
      </c>
      <c r="BG587" s="144">
        <f>IF(N587="zákl. přenesená",J587,0)</f>
        <v>0</v>
      </c>
      <c r="BH587" s="144">
        <f>IF(N587="sníž. přenesená",J587,0)</f>
        <v>0</v>
      </c>
      <c r="BI587" s="144">
        <f>IF(N587="nulová",J587,0)</f>
        <v>0</v>
      </c>
      <c r="BJ587" s="2" t="s">
        <v>86</v>
      </c>
      <c r="BK587" s="144">
        <f>ROUND(I587*H587,2)</f>
        <v>0</v>
      </c>
      <c r="BL587" s="2" t="s">
        <v>249</v>
      </c>
      <c r="BM587" s="143" t="s">
        <v>1021</v>
      </c>
    </row>
    <row r="588" spans="2:65" s="16" customFormat="1">
      <c r="B588" s="17"/>
      <c r="C588" s="219"/>
      <c r="D588" s="145" t="s">
        <v>174</v>
      </c>
      <c r="F588" s="146" t="s">
        <v>1022</v>
      </c>
      <c r="I588" s="147"/>
      <c r="L588" s="17"/>
      <c r="M588" s="148"/>
      <c r="T588" s="41"/>
      <c r="AT588" s="2" t="s">
        <v>174</v>
      </c>
      <c r="AU588" s="2" t="s">
        <v>88</v>
      </c>
    </row>
    <row r="589" spans="2:65" s="149" customFormat="1" ht="11.25">
      <c r="B589" s="150"/>
      <c r="C589" s="220"/>
      <c r="D589" s="151" t="s">
        <v>176</v>
      </c>
      <c r="E589" s="152" t="s">
        <v>1</v>
      </c>
      <c r="F589" s="153" t="s">
        <v>1023</v>
      </c>
      <c r="H589" s="152" t="s">
        <v>1</v>
      </c>
      <c r="I589" s="154"/>
      <c r="L589" s="150"/>
      <c r="M589" s="155"/>
      <c r="T589" s="156"/>
      <c r="AT589" s="152" t="s">
        <v>176</v>
      </c>
      <c r="AU589" s="152" t="s">
        <v>88</v>
      </c>
      <c r="AV589" s="149" t="s">
        <v>86</v>
      </c>
      <c r="AW589" s="149" t="s">
        <v>34</v>
      </c>
      <c r="AX589" s="149" t="s">
        <v>78</v>
      </c>
      <c r="AY589" s="152" t="s">
        <v>165</v>
      </c>
    </row>
    <row r="590" spans="2:65" s="157" customFormat="1" ht="11.25">
      <c r="B590" s="158"/>
      <c r="C590" s="221"/>
      <c r="D590" s="151" t="s">
        <v>176</v>
      </c>
      <c r="E590" s="159" t="s">
        <v>1</v>
      </c>
      <c r="F590" s="160" t="s">
        <v>1024</v>
      </c>
      <c r="H590" s="161">
        <v>24.2</v>
      </c>
      <c r="I590" s="162"/>
      <c r="L590" s="158"/>
      <c r="M590" s="163"/>
      <c r="T590" s="164"/>
      <c r="AT590" s="159" t="s">
        <v>176</v>
      </c>
      <c r="AU590" s="159" t="s">
        <v>88</v>
      </c>
      <c r="AV590" s="157" t="s">
        <v>88</v>
      </c>
      <c r="AW590" s="157" t="s">
        <v>34</v>
      </c>
      <c r="AX590" s="157" t="s">
        <v>86</v>
      </c>
      <c r="AY590" s="159" t="s">
        <v>165</v>
      </c>
    </row>
    <row r="591" spans="2:65" s="16" customFormat="1" ht="24.2" customHeight="1">
      <c r="B591" s="17"/>
      <c r="C591" s="222" t="s">
        <v>1025</v>
      </c>
      <c r="D591" s="178" t="s">
        <v>416</v>
      </c>
      <c r="E591" s="179" t="s">
        <v>1026</v>
      </c>
      <c r="F591" s="180" t="s">
        <v>1027</v>
      </c>
      <c r="G591" s="181" t="s">
        <v>268</v>
      </c>
      <c r="H591" s="182">
        <v>26.62</v>
      </c>
      <c r="I591" s="183"/>
      <c r="J591" s="184">
        <f>ROUND(I591*H591,2)</f>
        <v>0</v>
      </c>
      <c r="K591" s="180" t="s">
        <v>171</v>
      </c>
      <c r="L591" s="185"/>
      <c r="M591" s="186" t="s">
        <v>1</v>
      </c>
      <c r="N591" s="187" t="s">
        <v>43</v>
      </c>
      <c r="P591" s="141">
        <f>O591*H591</f>
        <v>0</v>
      </c>
      <c r="Q591" s="141">
        <v>2.3999999999999998E-3</v>
      </c>
      <c r="R591" s="141">
        <f>Q591*H591</f>
        <v>6.3888E-2</v>
      </c>
      <c r="S591" s="141">
        <v>0</v>
      </c>
      <c r="T591" s="142">
        <f>S591*H591</f>
        <v>0</v>
      </c>
      <c r="AR591" s="143" t="s">
        <v>531</v>
      </c>
      <c r="AT591" s="143" t="s">
        <v>416</v>
      </c>
      <c r="AU591" s="143" t="s">
        <v>88</v>
      </c>
      <c r="AY591" s="2" t="s">
        <v>165</v>
      </c>
      <c r="BE591" s="144">
        <f>IF(N591="základní",J591,0)</f>
        <v>0</v>
      </c>
      <c r="BF591" s="144">
        <f>IF(N591="snížená",J591,0)</f>
        <v>0</v>
      </c>
      <c r="BG591" s="144">
        <f>IF(N591="zákl. přenesená",J591,0)</f>
        <v>0</v>
      </c>
      <c r="BH591" s="144">
        <f>IF(N591="sníž. přenesená",J591,0)</f>
        <v>0</v>
      </c>
      <c r="BI591" s="144">
        <f>IF(N591="nulová",J591,0)</f>
        <v>0</v>
      </c>
      <c r="BJ591" s="2" t="s">
        <v>86</v>
      </c>
      <c r="BK591" s="144">
        <f>ROUND(I591*H591,2)</f>
        <v>0</v>
      </c>
      <c r="BL591" s="2" t="s">
        <v>249</v>
      </c>
      <c r="BM591" s="143" t="s">
        <v>1028</v>
      </c>
    </row>
    <row r="592" spans="2:65" s="157" customFormat="1" ht="11.25">
      <c r="B592" s="158"/>
      <c r="C592" s="221"/>
      <c r="D592" s="151" t="s">
        <v>176</v>
      </c>
      <c r="F592" s="160" t="s">
        <v>1029</v>
      </c>
      <c r="H592" s="161">
        <v>26.62</v>
      </c>
      <c r="I592" s="162"/>
      <c r="L592" s="158"/>
      <c r="M592" s="163"/>
      <c r="T592" s="164"/>
      <c r="AT592" s="159" t="s">
        <v>176</v>
      </c>
      <c r="AU592" s="159" t="s">
        <v>88</v>
      </c>
      <c r="AV592" s="157" t="s">
        <v>88</v>
      </c>
      <c r="AW592" s="157" t="s">
        <v>4</v>
      </c>
      <c r="AX592" s="157" t="s">
        <v>86</v>
      </c>
      <c r="AY592" s="159" t="s">
        <v>165</v>
      </c>
    </row>
    <row r="593" spans="2:65" s="16" customFormat="1" ht="24.2" customHeight="1">
      <c r="B593" s="17"/>
      <c r="C593" s="218" t="s">
        <v>1030</v>
      </c>
      <c r="D593" s="132" t="s">
        <v>167</v>
      </c>
      <c r="E593" s="133" t="s">
        <v>1031</v>
      </c>
      <c r="F593" s="134" t="s">
        <v>1032</v>
      </c>
      <c r="G593" s="135" t="s">
        <v>278</v>
      </c>
      <c r="H593" s="136">
        <v>0.20899999999999999</v>
      </c>
      <c r="I593" s="137"/>
      <c r="J593" s="138">
        <f>ROUND(I593*H593,2)</f>
        <v>0</v>
      </c>
      <c r="K593" s="134" t="s">
        <v>171</v>
      </c>
      <c r="L593" s="17"/>
      <c r="M593" s="139" t="s">
        <v>1</v>
      </c>
      <c r="N593" s="140" t="s">
        <v>43</v>
      </c>
      <c r="P593" s="141">
        <f>O593*H593</f>
        <v>0</v>
      </c>
      <c r="Q593" s="141">
        <v>0</v>
      </c>
      <c r="R593" s="141">
        <f>Q593*H593</f>
        <v>0</v>
      </c>
      <c r="S593" s="141">
        <v>0</v>
      </c>
      <c r="T593" s="142">
        <f>S593*H593</f>
        <v>0</v>
      </c>
      <c r="AR593" s="143" t="s">
        <v>249</v>
      </c>
      <c r="AT593" s="143" t="s">
        <v>167</v>
      </c>
      <c r="AU593" s="143" t="s">
        <v>88</v>
      </c>
      <c r="AY593" s="2" t="s">
        <v>165</v>
      </c>
      <c r="BE593" s="144">
        <f>IF(N593="základní",J593,0)</f>
        <v>0</v>
      </c>
      <c r="BF593" s="144">
        <f>IF(N593="snížená",J593,0)</f>
        <v>0</v>
      </c>
      <c r="BG593" s="144">
        <f>IF(N593="zákl. přenesená",J593,0)</f>
        <v>0</v>
      </c>
      <c r="BH593" s="144">
        <f>IF(N593="sníž. přenesená",J593,0)</f>
        <v>0</v>
      </c>
      <c r="BI593" s="144">
        <f>IF(N593="nulová",J593,0)</f>
        <v>0</v>
      </c>
      <c r="BJ593" s="2" t="s">
        <v>86</v>
      </c>
      <c r="BK593" s="144">
        <f>ROUND(I593*H593,2)</f>
        <v>0</v>
      </c>
      <c r="BL593" s="2" t="s">
        <v>249</v>
      </c>
      <c r="BM593" s="143" t="s">
        <v>1033</v>
      </c>
    </row>
    <row r="594" spans="2:65" s="16" customFormat="1">
      <c r="B594" s="17"/>
      <c r="C594" s="219"/>
      <c r="D594" s="145" t="s">
        <v>174</v>
      </c>
      <c r="F594" s="146" t="s">
        <v>1034</v>
      </c>
      <c r="I594" s="147"/>
      <c r="L594" s="17"/>
      <c r="M594" s="148"/>
      <c r="T594" s="41"/>
      <c r="AT594" s="2" t="s">
        <v>174</v>
      </c>
      <c r="AU594" s="2" t="s">
        <v>88</v>
      </c>
    </row>
    <row r="595" spans="2:65" s="119" customFormat="1" ht="22.9" customHeight="1">
      <c r="B595" s="120"/>
      <c r="C595" s="223"/>
      <c r="D595" s="121" t="s">
        <v>77</v>
      </c>
      <c r="E595" s="130" t="s">
        <v>1035</v>
      </c>
      <c r="F595" s="130" t="s">
        <v>1036</v>
      </c>
      <c r="I595" s="123"/>
      <c r="J595" s="131">
        <f>BK595</f>
        <v>0</v>
      </c>
      <c r="L595" s="120"/>
      <c r="M595" s="125"/>
      <c r="P595" s="126">
        <f>SUM(P596:P646)</f>
        <v>0</v>
      </c>
      <c r="R595" s="126">
        <f>SUM(R596:R646)</f>
        <v>5.1967495200000009</v>
      </c>
      <c r="T595" s="127">
        <f>SUM(T596:T646)</f>
        <v>0</v>
      </c>
      <c r="AR595" s="121" t="s">
        <v>88</v>
      </c>
      <c r="AT595" s="128" t="s">
        <v>77</v>
      </c>
      <c r="AU595" s="128" t="s">
        <v>86</v>
      </c>
      <c r="AY595" s="121" t="s">
        <v>165</v>
      </c>
      <c r="BK595" s="129">
        <f>SUM(BK596:BK646)</f>
        <v>0</v>
      </c>
    </row>
    <row r="596" spans="2:65" s="16" customFormat="1" ht="24.2" customHeight="1">
      <c r="B596" s="17"/>
      <c r="C596" s="218" t="s">
        <v>1037</v>
      </c>
      <c r="D596" s="132" t="s">
        <v>167</v>
      </c>
      <c r="E596" s="133" t="s">
        <v>1038</v>
      </c>
      <c r="F596" s="134" t="s">
        <v>1039</v>
      </c>
      <c r="G596" s="135" t="s">
        <v>248</v>
      </c>
      <c r="H596" s="136">
        <v>277.2</v>
      </c>
      <c r="I596" s="137"/>
      <c r="J596" s="138">
        <f>ROUND(I596*H596,2)</f>
        <v>0</v>
      </c>
      <c r="K596" s="134" t="s">
        <v>171</v>
      </c>
      <c r="L596" s="17"/>
      <c r="M596" s="139" t="s">
        <v>1</v>
      </c>
      <c r="N596" s="140" t="s">
        <v>43</v>
      </c>
      <c r="P596" s="141">
        <f>O596*H596</f>
        <v>0</v>
      </c>
      <c r="Q596" s="141">
        <v>0</v>
      </c>
      <c r="R596" s="141">
        <f>Q596*H596</f>
        <v>0</v>
      </c>
      <c r="S596" s="141">
        <v>0</v>
      </c>
      <c r="T596" s="142">
        <f>S596*H596</f>
        <v>0</v>
      </c>
      <c r="AR596" s="143" t="s">
        <v>249</v>
      </c>
      <c r="AT596" s="143" t="s">
        <v>167</v>
      </c>
      <c r="AU596" s="143" t="s">
        <v>88</v>
      </c>
      <c r="AY596" s="2" t="s">
        <v>165</v>
      </c>
      <c r="BE596" s="144">
        <f>IF(N596="základní",J596,0)</f>
        <v>0</v>
      </c>
      <c r="BF596" s="144">
        <f>IF(N596="snížená",J596,0)</f>
        <v>0</v>
      </c>
      <c r="BG596" s="144">
        <f>IF(N596="zákl. přenesená",J596,0)</f>
        <v>0</v>
      </c>
      <c r="BH596" s="144">
        <f>IF(N596="sníž. přenesená",J596,0)</f>
        <v>0</v>
      </c>
      <c r="BI596" s="144">
        <f>IF(N596="nulová",J596,0)</f>
        <v>0</v>
      </c>
      <c r="BJ596" s="2" t="s">
        <v>86</v>
      </c>
      <c r="BK596" s="144">
        <f>ROUND(I596*H596,2)</f>
        <v>0</v>
      </c>
      <c r="BL596" s="2" t="s">
        <v>249</v>
      </c>
      <c r="BM596" s="143" t="s">
        <v>1040</v>
      </c>
    </row>
    <row r="597" spans="2:65" s="16" customFormat="1">
      <c r="B597" s="17"/>
      <c r="C597" s="219"/>
      <c r="D597" s="145" t="s">
        <v>174</v>
      </c>
      <c r="F597" s="146" t="s">
        <v>1041</v>
      </c>
      <c r="I597" s="147"/>
      <c r="L597" s="17"/>
      <c r="M597" s="148"/>
      <c r="T597" s="41"/>
      <c r="AT597" s="2" t="s">
        <v>174</v>
      </c>
      <c r="AU597" s="2" t="s">
        <v>88</v>
      </c>
    </row>
    <row r="598" spans="2:65" s="149" customFormat="1" ht="11.25">
      <c r="B598" s="150"/>
      <c r="C598" s="220"/>
      <c r="D598" s="151" t="s">
        <v>176</v>
      </c>
      <c r="E598" s="152" t="s">
        <v>1</v>
      </c>
      <c r="F598" s="153" t="s">
        <v>1042</v>
      </c>
      <c r="H598" s="152" t="s">
        <v>1</v>
      </c>
      <c r="I598" s="154"/>
      <c r="L598" s="150"/>
      <c r="M598" s="155"/>
      <c r="T598" s="156"/>
      <c r="AT598" s="152" t="s">
        <v>176</v>
      </c>
      <c r="AU598" s="152" t="s">
        <v>88</v>
      </c>
      <c r="AV598" s="149" t="s">
        <v>86</v>
      </c>
      <c r="AW598" s="149" t="s">
        <v>34</v>
      </c>
      <c r="AX598" s="149" t="s">
        <v>78</v>
      </c>
      <c r="AY598" s="152" t="s">
        <v>165</v>
      </c>
    </row>
    <row r="599" spans="2:65" s="157" customFormat="1" ht="11.25">
      <c r="B599" s="158"/>
      <c r="C599" s="221"/>
      <c r="D599" s="151" t="s">
        <v>176</v>
      </c>
      <c r="E599" s="159" t="s">
        <v>1</v>
      </c>
      <c r="F599" s="160" t="s">
        <v>1043</v>
      </c>
      <c r="H599" s="161">
        <v>277.2</v>
      </c>
      <c r="I599" s="162"/>
      <c r="L599" s="158"/>
      <c r="M599" s="163"/>
      <c r="T599" s="164"/>
      <c r="AT599" s="159" t="s">
        <v>176</v>
      </c>
      <c r="AU599" s="159" t="s">
        <v>88</v>
      </c>
      <c r="AV599" s="157" t="s">
        <v>88</v>
      </c>
      <c r="AW599" s="157" t="s">
        <v>34</v>
      </c>
      <c r="AX599" s="157" t="s">
        <v>86</v>
      </c>
      <c r="AY599" s="159" t="s">
        <v>165</v>
      </c>
    </row>
    <row r="600" spans="2:65" s="16" customFormat="1" ht="21.75" customHeight="1">
      <c r="B600" s="17"/>
      <c r="C600" s="222" t="s">
        <v>1044</v>
      </c>
      <c r="D600" s="178" t="s">
        <v>416</v>
      </c>
      <c r="E600" s="179" t="s">
        <v>1045</v>
      </c>
      <c r="F600" s="180" t="s">
        <v>1046</v>
      </c>
      <c r="G600" s="181" t="s">
        <v>170</v>
      </c>
      <c r="H600" s="182">
        <v>2.218</v>
      </c>
      <c r="I600" s="183"/>
      <c r="J600" s="184">
        <f>ROUND(I600*H600,2)</f>
        <v>0</v>
      </c>
      <c r="K600" s="180" t="s">
        <v>171</v>
      </c>
      <c r="L600" s="185"/>
      <c r="M600" s="186" t="s">
        <v>1</v>
      </c>
      <c r="N600" s="187" t="s">
        <v>43</v>
      </c>
      <c r="P600" s="141">
        <f>O600*H600</f>
        <v>0</v>
      </c>
      <c r="Q600" s="141">
        <v>0.55000000000000004</v>
      </c>
      <c r="R600" s="141">
        <f>Q600*H600</f>
        <v>1.2199</v>
      </c>
      <c r="S600" s="141">
        <v>0</v>
      </c>
      <c r="T600" s="142">
        <f>S600*H600</f>
        <v>0</v>
      </c>
      <c r="AR600" s="143" t="s">
        <v>531</v>
      </c>
      <c r="AT600" s="143" t="s">
        <v>416</v>
      </c>
      <c r="AU600" s="143" t="s">
        <v>88</v>
      </c>
      <c r="AY600" s="2" t="s">
        <v>165</v>
      </c>
      <c r="BE600" s="144">
        <f>IF(N600="základní",J600,0)</f>
        <v>0</v>
      </c>
      <c r="BF600" s="144">
        <f>IF(N600="snížená",J600,0)</f>
        <v>0</v>
      </c>
      <c r="BG600" s="144">
        <f>IF(N600="zákl. přenesená",J600,0)</f>
        <v>0</v>
      </c>
      <c r="BH600" s="144">
        <f>IF(N600="sníž. přenesená",J600,0)</f>
        <v>0</v>
      </c>
      <c r="BI600" s="144">
        <f>IF(N600="nulová",J600,0)</f>
        <v>0</v>
      </c>
      <c r="BJ600" s="2" t="s">
        <v>86</v>
      </c>
      <c r="BK600" s="144">
        <f>ROUND(I600*H600,2)</f>
        <v>0</v>
      </c>
      <c r="BL600" s="2" t="s">
        <v>249</v>
      </c>
      <c r="BM600" s="143" t="s">
        <v>1047</v>
      </c>
    </row>
    <row r="601" spans="2:65" s="16" customFormat="1" ht="19.5">
      <c r="B601" s="17"/>
      <c r="C601" s="219"/>
      <c r="D601" s="151" t="s">
        <v>205</v>
      </c>
      <c r="F601" s="173" t="s">
        <v>1048</v>
      </c>
      <c r="I601" s="147"/>
      <c r="L601" s="17"/>
      <c r="M601" s="148"/>
      <c r="T601" s="41"/>
      <c r="AT601" s="2" t="s">
        <v>205</v>
      </c>
      <c r="AU601" s="2" t="s">
        <v>88</v>
      </c>
    </row>
    <row r="602" spans="2:65" s="149" customFormat="1" ht="11.25">
      <c r="B602" s="150"/>
      <c r="C602" s="220"/>
      <c r="D602" s="151" t="s">
        <v>176</v>
      </c>
      <c r="E602" s="152" t="s">
        <v>1</v>
      </c>
      <c r="F602" s="153" t="s">
        <v>1049</v>
      </c>
      <c r="H602" s="152" t="s">
        <v>1</v>
      </c>
      <c r="I602" s="154"/>
      <c r="L602" s="150"/>
      <c r="M602" s="155"/>
      <c r="T602" s="156"/>
      <c r="AT602" s="152" t="s">
        <v>176</v>
      </c>
      <c r="AU602" s="152" t="s">
        <v>88</v>
      </c>
      <c r="AV602" s="149" t="s">
        <v>86</v>
      </c>
      <c r="AW602" s="149" t="s">
        <v>34</v>
      </c>
      <c r="AX602" s="149" t="s">
        <v>78</v>
      </c>
      <c r="AY602" s="152" t="s">
        <v>165</v>
      </c>
    </row>
    <row r="603" spans="2:65" s="157" customFormat="1" ht="11.25">
      <c r="B603" s="158"/>
      <c r="C603" s="221"/>
      <c r="D603" s="151" t="s">
        <v>176</v>
      </c>
      <c r="E603" s="159" t="s">
        <v>1</v>
      </c>
      <c r="F603" s="160" t="s">
        <v>1050</v>
      </c>
      <c r="H603" s="161">
        <v>2.218</v>
      </c>
      <c r="I603" s="162"/>
      <c r="L603" s="158"/>
      <c r="M603" s="163"/>
      <c r="T603" s="164"/>
      <c r="AT603" s="159" t="s">
        <v>176</v>
      </c>
      <c r="AU603" s="159" t="s">
        <v>88</v>
      </c>
      <c r="AV603" s="157" t="s">
        <v>88</v>
      </c>
      <c r="AW603" s="157" t="s">
        <v>34</v>
      </c>
      <c r="AX603" s="157" t="s">
        <v>86</v>
      </c>
      <c r="AY603" s="159" t="s">
        <v>165</v>
      </c>
    </row>
    <row r="604" spans="2:65" s="16" customFormat="1" ht="33" customHeight="1">
      <c r="B604" s="17"/>
      <c r="C604" s="218" t="s">
        <v>1051</v>
      </c>
      <c r="D604" s="132" t="s">
        <v>167</v>
      </c>
      <c r="E604" s="133" t="s">
        <v>1052</v>
      </c>
      <c r="F604" s="134" t="s">
        <v>1053</v>
      </c>
      <c r="G604" s="135" t="s">
        <v>248</v>
      </c>
      <c r="H604" s="136">
        <v>34.200000000000003</v>
      </c>
      <c r="I604" s="137"/>
      <c r="J604" s="138">
        <f>ROUND(I604*H604,2)</f>
        <v>0</v>
      </c>
      <c r="K604" s="134" t="s">
        <v>171</v>
      </c>
      <c r="L604" s="17"/>
      <c r="M604" s="139" t="s">
        <v>1</v>
      </c>
      <c r="N604" s="140" t="s">
        <v>43</v>
      </c>
      <c r="P604" s="141">
        <f>O604*H604</f>
        <v>0</v>
      </c>
      <c r="Q604" s="141">
        <v>0</v>
      </c>
      <c r="R604" s="141">
        <f>Q604*H604</f>
        <v>0</v>
      </c>
      <c r="S604" s="141">
        <v>0</v>
      </c>
      <c r="T604" s="142">
        <f>S604*H604</f>
        <v>0</v>
      </c>
      <c r="AR604" s="143" t="s">
        <v>249</v>
      </c>
      <c r="AT604" s="143" t="s">
        <v>167</v>
      </c>
      <c r="AU604" s="143" t="s">
        <v>88</v>
      </c>
      <c r="AY604" s="2" t="s">
        <v>165</v>
      </c>
      <c r="BE604" s="144">
        <f>IF(N604="základní",J604,0)</f>
        <v>0</v>
      </c>
      <c r="BF604" s="144">
        <f>IF(N604="snížená",J604,0)</f>
        <v>0</v>
      </c>
      <c r="BG604" s="144">
        <f>IF(N604="zákl. přenesená",J604,0)</f>
        <v>0</v>
      </c>
      <c r="BH604" s="144">
        <f>IF(N604="sníž. přenesená",J604,0)</f>
        <v>0</v>
      </c>
      <c r="BI604" s="144">
        <f>IF(N604="nulová",J604,0)</f>
        <v>0</v>
      </c>
      <c r="BJ604" s="2" t="s">
        <v>86</v>
      </c>
      <c r="BK604" s="144">
        <f>ROUND(I604*H604,2)</f>
        <v>0</v>
      </c>
      <c r="BL604" s="2" t="s">
        <v>249</v>
      </c>
      <c r="BM604" s="143" t="s">
        <v>1054</v>
      </c>
    </row>
    <row r="605" spans="2:65" s="16" customFormat="1">
      <c r="B605" s="17"/>
      <c r="C605" s="219"/>
      <c r="D605" s="145" t="s">
        <v>174</v>
      </c>
      <c r="F605" s="146" t="s">
        <v>1055</v>
      </c>
      <c r="I605" s="147"/>
      <c r="L605" s="17"/>
      <c r="M605" s="148"/>
      <c r="T605" s="41"/>
      <c r="AT605" s="2" t="s">
        <v>174</v>
      </c>
      <c r="AU605" s="2" t="s">
        <v>88</v>
      </c>
    </row>
    <row r="606" spans="2:65" s="149" customFormat="1" ht="11.25">
      <c r="B606" s="150"/>
      <c r="C606" s="220"/>
      <c r="D606" s="151" t="s">
        <v>176</v>
      </c>
      <c r="E606" s="152" t="s">
        <v>1</v>
      </c>
      <c r="F606" s="153" t="s">
        <v>1056</v>
      </c>
      <c r="H606" s="152" t="s">
        <v>1</v>
      </c>
      <c r="I606" s="154"/>
      <c r="L606" s="150"/>
      <c r="M606" s="155"/>
      <c r="T606" s="156"/>
      <c r="AT606" s="152" t="s">
        <v>176</v>
      </c>
      <c r="AU606" s="152" t="s">
        <v>88</v>
      </c>
      <c r="AV606" s="149" t="s">
        <v>86</v>
      </c>
      <c r="AW606" s="149" t="s">
        <v>34</v>
      </c>
      <c r="AX606" s="149" t="s">
        <v>78</v>
      </c>
      <c r="AY606" s="152" t="s">
        <v>165</v>
      </c>
    </row>
    <row r="607" spans="2:65" s="157" customFormat="1" ht="11.25">
      <c r="B607" s="158"/>
      <c r="C607" s="221"/>
      <c r="D607" s="151" t="s">
        <v>176</v>
      </c>
      <c r="E607" s="159" t="s">
        <v>1</v>
      </c>
      <c r="F607" s="160" t="s">
        <v>1057</v>
      </c>
      <c r="H607" s="161">
        <v>11.4</v>
      </c>
      <c r="I607" s="162"/>
      <c r="L607" s="158"/>
      <c r="M607" s="163"/>
      <c r="T607" s="164"/>
      <c r="AT607" s="159" t="s">
        <v>176</v>
      </c>
      <c r="AU607" s="159" t="s">
        <v>88</v>
      </c>
      <c r="AV607" s="157" t="s">
        <v>88</v>
      </c>
      <c r="AW607" s="157" t="s">
        <v>34</v>
      </c>
      <c r="AX607" s="157" t="s">
        <v>78</v>
      </c>
      <c r="AY607" s="159" t="s">
        <v>165</v>
      </c>
    </row>
    <row r="608" spans="2:65" s="149" customFormat="1" ht="11.25">
      <c r="B608" s="150"/>
      <c r="C608" s="220"/>
      <c r="D608" s="151" t="s">
        <v>176</v>
      </c>
      <c r="E608" s="152" t="s">
        <v>1</v>
      </c>
      <c r="F608" s="153" t="s">
        <v>1058</v>
      </c>
      <c r="H608" s="152" t="s">
        <v>1</v>
      </c>
      <c r="I608" s="154"/>
      <c r="L608" s="150"/>
      <c r="M608" s="155"/>
      <c r="T608" s="156"/>
      <c r="AT608" s="152" t="s">
        <v>176</v>
      </c>
      <c r="AU608" s="152" t="s">
        <v>88</v>
      </c>
      <c r="AV608" s="149" t="s">
        <v>86</v>
      </c>
      <c r="AW608" s="149" t="s">
        <v>34</v>
      </c>
      <c r="AX608" s="149" t="s">
        <v>78</v>
      </c>
      <c r="AY608" s="152" t="s">
        <v>165</v>
      </c>
    </row>
    <row r="609" spans="2:65" s="157" customFormat="1" ht="11.25">
      <c r="B609" s="158"/>
      <c r="C609" s="221"/>
      <c r="D609" s="151" t="s">
        <v>176</v>
      </c>
      <c r="E609" s="159" t="s">
        <v>1</v>
      </c>
      <c r="F609" s="160" t="s">
        <v>1059</v>
      </c>
      <c r="H609" s="161">
        <v>22.8</v>
      </c>
      <c r="I609" s="162"/>
      <c r="L609" s="158"/>
      <c r="M609" s="163"/>
      <c r="T609" s="164"/>
      <c r="AT609" s="159" t="s">
        <v>176</v>
      </c>
      <c r="AU609" s="159" t="s">
        <v>88</v>
      </c>
      <c r="AV609" s="157" t="s">
        <v>88</v>
      </c>
      <c r="AW609" s="157" t="s">
        <v>34</v>
      </c>
      <c r="AX609" s="157" t="s">
        <v>78</v>
      </c>
      <c r="AY609" s="159" t="s">
        <v>165</v>
      </c>
    </row>
    <row r="610" spans="2:65" s="165" customFormat="1" ht="11.25">
      <c r="B610" s="166"/>
      <c r="C610" s="216"/>
      <c r="D610" s="151" t="s">
        <v>176</v>
      </c>
      <c r="E610" s="167" t="s">
        <v>1</v>
      </c>
      <c r="F610" s="168" t="s">
        <v>191</v>
      </c>
      <c r="H610" s="169">
        <v>34.200000000000003</v>
      </c>
      <c r="I610" s="170"/>
      <c r="L610" s="166"/>
      <c r="M610" s="171"/>
      <c r="T610" s="172"/>
      <c r="AT610" s="167" t="s">
        <v>176</v>
      </c>
      <c r="AU610" s="167" t="s">
        <v>88</v>
      </c>
      <c r="AV610" s="165" t="s">
        <v>172</v>
      </c>
      <c r="AW610" s="165" t="s">
        <v>34</v>
      </c>
      <c r="AX610" s="165" t="s">
        <v>86</v>
      </c>
      <c r="AY610" s="167" t="s">
        <v>165</v>
      </c>
    </row>
    <row r="611" spans="2:65" s="16" customFormat="1" ht="21.75" customHeight="1">
      <c r="B611" s="17"/>
      <c r="C611" s="222" t="s">
        <v>1060</v>
      </c>
      <c r="D611" s="178" t="s">
        <v>416</v>
      </c>
      <c r="E611" s="179" t="s">
        <v>1061</v>
      </c>
      <c r="F611" s="180" t="s">
        <v>1062</v>
      </c>
      <c r="G611" s="181" t="s">
        <v>170</v>
      </c>
      <c r="H611" s="182">
        <v>1.0529999999999999</v>
      </c>
      <c r="I611" s="183"/>
      <c r="J611" s="184">
        <f>ROUND(I611*H611,2)</f>
        <v>0</v>
      </c>
      <c r="K611" s="180" t="s">
        <v>171</v>
      </c>
      <c r="L611" s="185"/>
      <c r="M611" s="186" t="s">
        <v>1</v>
      </c>
      <c r="N611" s="187" t="s">
        <v>43</v>
      </c>
      <c r="P611" s="141">
        <f>O611*H611</f>
        <v>0</v>
      </c>
      <c r="Q611" s="141">
        <v>0.55000000000000004</v>
      </c>
      <c r="R611" s="141">
        <f>Q611*H611</f>
        <v>0.57915000000000005</v>
      </c>
      <c r="S611" s="141">
        <v>0</v>
      </c>
      <c r="T611" s="142">
        <f>S611*H611</f>
        <v>0</v>
      </c>
      <c r="AR611" s="143" t="s">
        <v>531</v>
      </c>
      <c r="AT611" s="143" t="s">
        <v>416</v>
      </c>
      <c r="AU611" s="143" t="s">
        <v>88</v>
      </c>
      <c r="AY611" s="2" t="s">
        <v>165</v>
      </c>
      <c r="BE611" s="144">
        <f>IF(N611="základní",J611,0)</f>
        <v>0</v>
      </c>
      <c r="BF611" s="144">
        <f>IF(N611="snížená",J611,0)</f>
        <v>0</v>
      </c>
      <c r="BG611" s="144">
        <f>IF(N611="zákl. přenesená",J611,0)</f>
        <v>0</v>
      </c>
      <c r="BH611" s="144">
        <f>IF(N611="sníž. přenesená",J611,0)</f>
        <v>0</v>
      </c>
      <c r="BI611" s="144">
        <f>IF(N611="nulová",J611,0)</f>
        <v>0</v>
      </c>
      <c r="BJ611" s="2" t="s">
        <v>86</v>
      </c>
      <c r="BK611" s="144">
        <f>ROUND(I611*H611,2)</f>
        <v>0</v>
      </c>
      <c r="BL611" s="2" t="s">
        <v>249</v>
      </c>
      <c r="BM611" s="143" t="s">
        <v>1063</v>
      </c>
    </row>
    <row r="612" spans="2:65" s="16" customFormat="1" ht="19.5">
      <c r="B612" s="17"/>
      <c r="C612" s="219"/>
      <c r="D612" s="151" t="s">
        <v>205</v>
      </c>
      <c r="F612" s="173" t="s">
        <v>1048</v>
      </c>
      <c r="I612" s="147"/>
      <c r="L612" s="17"/>
      <c r="M612" s="148"/>
      <c r="T612" s="41"/>
      <c r="AT612" s="2" t="s">
        <v>205</v>
      </c>
      <c r="AU612" s="2" t="s">
        <v>88</v>
      </c>
    </row>
    <row r="613" spans="2:65" s="149" customFormat="1" ht="11.25">
      <c r="B613" s="150"/>
      <c r="C613" s="220"/>
      <c r="D613" s="151" t="s">
        <v>176</v>
      </c>
      <c r="E613" s="152" t="s">
        <v>1</v>
      </c>
      <c r="F613" s="153" t="s">
        <v>1064</v>
      </c>
      <c r="H613" s="152" t="s">
        <v>1</v>
      </c>
      <c r="I613" s="154"/>
      <c r="L613" s="150"/>
      <c r="M613" s="155"/>
      <c r="T613" s="156"/>
      <c r="AT613" s="152" t="s">
        <v>176</v>
      </c>
      <c r="AU613" s="152" t="s">
        <v>88</v>
      </c>
      <c r="AV613" s="149" t="s">
        <v>86</v>
      </c>
      <c r="AW613" s="149" t="s">
        <v>34</v>
      </c>
      <c r="AX613" s="149" t="s">
        <v>78</v>
      </c>
      <c r="AY613" s="152" t="s">
        <v>165</v>
      </c>
    </row>
    <row r="614" spans="2:65" s="157" customFormat="1" ht="11.25">
      <c r="B614" s="158"/>
      <c r="C614" s="221"/>
      <c r="D614" s="151" t="s">
        <v>176</v>
      </c>
      <c r="E614" s="159" t="s">
        <v>1</v>
      </c>
      <c r="F614" s="160" t="s">
        <v>1065</v>
      </c>
      <c r="H614" s="161">
        <v>0.35099999999999998</v>
      </c>
      <c r="I614" s="162"/>
      <c r="L614" s="158"/>
      <c r="M614" s="163"/>
      <c r="T614" s="164"/>
      <c r="AT614" s="159" t="s">
        <v>176</v>
      </c>
      <c r="AU614" s="159" t="s">
        <v>88</v>
      </c>
      <c r="AV614" s="157" t="s">
        <v>88</v>
      </c>
      <c r="AW614" s="157" t="s">
        <v>34</v>
      </c>
      <c r="AX614" s="157" t="s">
        <v>78</v>
      </c>
      <c r="AY614" s="159" t="s">
        <v>165</v>
      </c>
    </row>
    <row r="615" spans="2:65" s="149" customFormat="1" ht="11.25">
      <c r="B615" s="150"/>
      <c r="C615" s="220"/>
      <c r="D615" s="151" t="s">
        <v>176</v>
      </c>
      <c r="E615" s="152" t="s">
        <v>1</v>
      </c>
      <c r="F615" s="153" t="s">
        <v>1066</v>
      </c>
      <c r="H615" s="152" t="s">
        <v>1</v>
      </c>
      <c r="I615" s="154"/>
      <c r="L615" s="150"/>
      <c r="M615" s="155"/>
      <c r="T615" s="156"/>
      <c r="AT615" s="152" t="s">
        <v>176</v>
      </c>
      <c r="AU615" s="152" t="s">
        <v>88</v>
      </c>
      <c r="AV615" s="149" t="s">
        <v>86</v>
      </c>
      <c r="AW615" s="149" t="s">
        <v>34</v>
      </c>
      <c r="AX615" s="149" t="s">
        <v>78</v>
      </c>
      <c r="AY615" s="152" t="s">
        <v>165</v>
      </c>
    </row>
    <row r="616" spans="2:65" s="157" customFormat="1" ht="11.25">
      <c r="B616" s="158"/>
      <c r="C616" s="221"/>
      <c r="D616" s="151" t="s">
        <v>176</v>
      </c>
      <c r="E616" s="159" t="s">
        <v>1</v>
      </c>
      <c r="F616" s="160" t="s">
        <v>1067</v>
      </c>
      <c r="H616" s="161">
        <v>0.70199999999999996</v>
      </c>
      <c r="I616" s="162"/>
      <c r="L616" s="158"/>
      <c r="M616" s="163"/>
      <c r="T616" s="164"/>
      <c r="AT616" s="159" t="s">
        <v>176</v>
      </c>
      <c r="AU616" s="159" t="s">
        <v>88</v>
      </c>
      <c r="AV616" s="157" t="s">
        <v>88</v>
      </c>
      <c r="AW616" s="157" t="s">
        <v>34</v>
      </c>
      <c r="AX616" s="157" t="s">
        <v>78</v>
      </c>
      <c r="AY616" s="159" t="s">
        <v>165</v>
      </c>
    </row>
    <row r="617" spans="2:65" s="165" customFormat="1" ht="11.25">
      <c r="B617" s="166"/>
      <c r="C617" s="216"/>
      <c r="D617" s="151" t="s">
        <v>176</v>
      </c>
      <c r="E617" s="167" t="s">
        <v>1</v>
      </c>
      <c r="F617" s="168" t="s">
        <v>191</v>
      </c>
      <c r="H617" s="169">
        <v>1.0529999999999999</v>
      </c>
      <c r="I617" s="170"/>
      <c r="L617" s="166"/>
      <c r="M617" s="171"/>
      <c r="T617" s="172"/>
      <c r="AT617" s="167" t="s">
        <v>176</v>
      </c>
      <c r="AU617" s="167" t="s">
        <v>88</v>
      </c>
      <c r="AV617" s="165" t="s">
        <v>172</v>
      </c>
      <c r="AW617" s="165" t="s">
        <v>34</v>
      </c>
      <c r="AX617" s="165" t="s">
        <v>86</v>
      </c>
      <c r="AY617" s="167" t="s">
        <v>165</v>
      </c>
    </row>
    <row r="618" spans="2:65" s="16" customFormat="1" ht="24.2" customHeight="1">
      <c r="B618" s="17"/>
      <c r="C618" s="218" t="s">
        <v>1068</v>
      </c>
      <c r="D618" s="132" t="s">
        <v>167</v>
      </c>
      <c r="E618" s="133" t="s">
        <v>1069</v>
      </c>
      <c r="F618" s="134" t="s">
        <v>1070</v>
      </c>
      <c r="G618" s="135" t="s">
        <v>268</v>
      </c>
      <c r="H618" s="136">
        <v>123.57599999999999</v>
      </c>
      <c r="I618" s="137"/>
      <c r="J618" s="138">
        <f>ROUND(I618*H618,2)</f>
        <v>0</v>
      </c>
      <c r="K618" s="134" t="s">
        <v>171</v>
      </c>
      <c r="L618" s="17"/>
      <c r="M618" s="139" t="s">
        <v>1</v>
      </c>
      <c r="N618" s="140" t="s">
        <v>43</v>
      </c>
      <c r="P618" s="141">
        <f>O618*H618</f>
        <v>0</v>
      </c>
      <c r="Q618" s="141">
        <v>1.1520000000000001E-2</v>
      </c>
      <c r="R618" s="141">
        <f>Q618*H618</f>
        <v>1.4235955200000001</v>
      </c>
      <c r="S618" s="141">
        <v>0</v>
      </c>
      <c r="T618" s="142">
        <f>S618*H618</f>
        <v>0</v>
      </c>
      <c r="AR618" s="143" t="s">
        <v>249</v>
      </c>
      <c r="AT618" s="143" t="s">
        <v>167</v>
      </c>
      <c r="AU618" s="143" t="s">
        <v>88</v>
      </c>
      <c r="AY618" s="2" t="s">
        <v>165</v>
      </c>
      <c r="BE618" s="144">
        <f>IF(N618="základní",J618,0)</f>
        <v>0</v>
      </c>
      <c r="BF618" s="144">
        <f>IF(N618="snížená",J618,0)</f>
        <v>0</v>
      </c>
      <c r="BG618" s="144">
        <f>IF(N618="zákl. přenesená",J618,0)</f>
        <v>0</v>
      </c>
      <c r="BH618" s="144">
        <f>IF(N618="sníž. přenesená",J618,0)</f>
        <v>0</v>
      </c>
      <c r="BI618" s="144">
        <f>IF(N618="nulová",J618,0)</f>
        <v>0</v>
      </c>
      <c r="BJ618" s="2" t="s">
        <v>86</v>
      </c>
      <c r="BK618" s="144">
        <f>ROUND(I618*H618,2)</f>
        <v>0</v>
      </c>
      <c r="BL618" s="2" t="s">
        <v>249</v>
      </c>
      <c r="BM618" s="143" t="s">
        <v>1071</v>
      </c>
    </row>
    <row r="619" spans="2:65" s="16" customFormat="1">
      <c r="B619" s="17"/>
      <c r="C619" s="219"/>
      <c r="D619" s="145" t="s">
        <v>174</v>
      </c>
      <c r="F619" s="146" t="s">
        <v>1072</v>
      </c>
      <c r="I619" s="147"/>
      <c r="L619" s="17"/>
      <c r="M619" s="148"/>
      <c r="T619" s="41"/>
      <c r="AT619" s="2" t="s">
        <v>174</v>
      </c>
      <c r="AU619" s="2" t="s">
        <v>88</v>
      </c>
    </row>
    <row r="620" spans="2:65" s="149" customFormat="1" ht="11.25">
      <c r="B620" s="150"/>
      <c r="C620" s="220"/>
      <c r="D620" s="151" t="s">
        <v>176</v>
      </c>
      <c r="E620" s="152" t="s">
        <v>1</v>
      </c>
      <c r="F620" s="153" t="s">
        <v>1073</v>
      </c>
      <c r="H620" s="152" t="s">
        <v>1</v>
      </c>
      <c r="I620" s="154"/>
      <c r="L620" s="150"/>
      <c r="M620" s="155"/>
      <c r="T620" s="156"/>
      <c r="AT620" s="152" t="s">
        <v>176</v>
      </c>
      <c r="AU620" s="152" t="s">
        <v>88</v>
      </c>
      <c r="AV620" s="149" t="s">
        <v>86</v>
      </c>
      <c r="AW620" s="149" t="s">
        <v>34</v>
      </c>
      <c r="AX620" s="149" t="s">
        <v>78</v>
      </c>
      <c r="AY620" s="152" t="s">
        <v>165</v>
      </c>
    </row>
    <row r="621" spans="2:65" s="157" customFormat="1" ht="11.25">
      <c r="B621" s="158"/>
      <c r="C621" s="221"/>
      <c r="D621" s="151" t="s">
        <v>176</v>
      </c>
      <c r="E621" s="159" t="s">
        <v>1</v>
      </c>
      <c r="F621" s="160" t="s">
        <v>1074</v>
      </c>
      <c r="H621" s="161">
        <v>123.57599999999999</v>
      </c>
      <c r="I621" s="162"/>
      <c r="L621" s="158"/>
      <c r="M621" s="163"/>
      <c r="T621" s="164"/>
      <c r="AT621" s="159" t="s">
        <v>176</v>
      </c>
      <c r="AU621" s="159" t="s">
        <v>88</v>
      </c>
      <c r="AV621" s="157" t="s">
        <v>88</v>
      </c>
      <c r="AW621" s="157" t="s">
        <v>34</v>
      </c>
      <c r="AX621" s="157" t="s">
        <v>86</v>
      </c>
      <c r="AY621" s="159" t="s">
        <v>165</v>
      </c>
    </row>
    <row r="622" spans="2:65" s="16" customFormat="1" ht="24.2" customHeight="1">
      <c r="B622" s="17"/>
      <c r="C622" s="218" t="s">
        <v>1075</v>
      </c>
      <c r="D622" s="132" t="s">
        <v>167</v>
      </c>
      <c r="E622" s="133" t="s">
        <v>1076</v>
      </c>
      <c r="F622" s="134" t="s">
        <v>1077</v>
      </c>
      <c r="G622" s="135" t="s">
        <v>268</v>
      </c>
      <c r="H622" s="136">
        <v>17</v>
      </c>
      <c r="I622" s="137"/>
      <c r="J622" s="138">
        <f>ROUND(I622*H622,2)</f>
        <v>0</v>
      </c>
      <c r="K622" s="134" t="s">
        <v>171</v>
      </c>
      <c r="L622" s="17"/>
      <c r="M622" s="139" t="s">
        <v>1</v>
      </c>
      <c r="N622" s="140" t="s">
        <v>43</v>
      </c>
      <c r="P622" s="141">
        <f>O622*H622</f>
        <v>0</v>
      </c>
      <c r="Q622" s="141">
        <v>0</v>
      </c>
      <c r="R622" s="141">
        <f>Q622*H622</f>
        <v>0</v>
      </c>
      <c r="S622" s="141">
        <v>0</v>
      </c>
      <c r="T622" s="142">
        <f>S622*H622</f>
        <v>0</v>
      </c>
      <c r="AR622" s="143" t="s">
        <v>249</v>
      </c>
      <c r="AT622" s="143" t="s">
        <v>167</v>
      </c>
      <c r="AU622" s="143" t="s">
        <v>88</v>
      </c>
      <c r="AY622" s="2" t="s">
        <v>165</v>
      </c>
      <c r="BE622" s="144">
        <f>IF(N622="základní",J622,0)</f>
        <v>0</v>
      </c>
      <c r="BF622" s="144">
        <f>IF(N622="snížená",J622,0)</f>
        <v>0</v>
      </c>
      <c r="BG622" s="144">
        <f>IF(N622="zákl. přenesená",J622,0)</f>
        <v>0</v>
      </c>
      <c r="BH622" s="144">
        <f>IF(N622="sníž. přenesená",J622,0)</f>
        <v>0</v>
      </c>
      <c r="BI622" s="144">
        <f>IF(N622="nulová",J622,0)</f>
        <v>0</v>
      </c>
      <c r="BJ622" s="2" t="s">
        <v>86</v>
      </c>
      <c r="BK622" s="144">
        <f>ROUND(I622*H622,2)</f>
        <v>0</v>
      </c>
      <c r="BL622" s="2" t="s">
        <v>249</v>
      </c>
      <c r="BM622" s="143" t="s">
        <v>1078</v>
      </c>
    </row>
    <row r="623" spans="2:65" s="16" customFormat="1">
      <c r="B623" s="17"/>
      <c r="C623" s="219"/>
      <c r="D623" s="145" t="s">
        <v>174</v>
      </c>
      <c r="F623" s="146" t="s">
        <v>1079</v>
      </c>
      <c r="I623" s="147"/>
      <c r="L623" s="17"/>
      <c r="M623" s="148"/>
      <c r="T623" s="41"/>
      <c r="AT623" s="2" t="s">
        <v>174</v>
      </c>
      <c r="AU623" s="2" t="s">
        <v>88</v>
      </c>
    </row>
    <row r="624" spans="2:65" s="149" customFormat="1" ht="11.25">
      <c r="B624" s="150"/>
      <c r="C624" s="220"/>
      <c r="D624" s="151" t="s">
        <v>176</v>
      </c>
      <c r="E624" s="152" t="s">
        <v>1</v>
      </c>
      <c r="F624" s="153" t="s">
        <v>1080</v>
      </c>
      <c r="H624" s="152" t="s">
        <v>1</v>
      </c>
      <c r="I624" s="154"/>
      <c r="L624" s="150"/>
      <c r="M624" s="155"/>
      <c r="T624" s="156"/>
      <c r="AT624" s="152" t="s">
        <v>176</v>
      </c>
      <c r="AU624" s="152" t="s">
        <v>88</v>
      </c>
      <c r="AV624" s="149" t="s">
        <v>86</v>
      </c>
      <c r="AW624" s="149" t="s">
        <v>34</v>
      </c>
      <c r="AX624" s="149" t="s">
        <v>78</v>
      </c>
      <c r="AY624" s="152" t="s">
        <v>165</v>
      </c>
    </row>
    <row r="625" spans="2:65" s="157" customFormat="1" ht="11.25">
      <c r="B625" s="158"/>
      <c r="C625" s="221"/>
      <c r="D625" s="151" t="s">
        <v>176</v>
      </c>
      <c r="E625" s="159" t="s">
        <v>1</v>
      </c>
      <c r="F625" s="160" t="s">
        <v>1081</v>
      </c>
      <c r="H625" s="161">
        <v>17</v>
      </c>
      <c r="I625" s="162"/>
      <c r="L625" s="158"/>
      <c r="M625" s="163"/>
      <c r="T625" s="164"/>
      <c r="AT625" s="159" t="s">
        <v>176</v>
      </c>
      <c r="AU625" s="159" t="s">
        <v>88</v>
      </c>
      <c r="AV625" s="157" t="s">
        <v>88</v>
      </c>
      <c r="AW625" s="157" t="s">
        <v>34</v>
      </c>
      <c r="AX625" s="157" t="s">
        <v>86</v>
      </c>
      <c r="AY625" s="159" t="s">
        <v>165</v>
      </c>
    </row>
    <row r="626" spans="2:65" s="16" customFormat="1" ht="24.2" customHeight="1">
      <c r="B626" s="17"/>
      <c r="C626" s="222" t="s">
        <v>1082</v>
      </c>
      <c r="D626" s="178" t="s">
        <v>416</v>
      </c>
      <c r="E626" s="179" t="s">
        <v>1083</v>
      </c>
      <c r="F626" s="180" t="s">
        <v>1084</v>
      </c>
      <c r="G626" s="181" t="s">
        <v>268</v>
      </c>
      <c r="H626" s="182">
        <v>20.399999999999999</v>
      </c>
      <c r="I626" s="183"/>
      <c r="J626" s="184">
        <f>ROUND(I626*H626,2)</f>
        <v>0</v>
      </c>
      <c r="K626" s="180" t="s">
        <v>1</v>
      </c>
      <c r="L626" s="185"/>
      <c r="M626" s="186" t="s">
        <v>1</v>
      </c>
      <c r="N626" s="187" t="s">
        <v>43</v>
      </c>
      <c r="P626" s="141">
        <f>O626*H626</f>
        <v>0</v>
      </c>
      <c r="Q626" s="141">
        <v>9.3100000000000006E-3</v>
      </c>
      <c r="R626" s="141">
        <f>Q626*H626</f>
        <v>0.18992400000000001</v>
      </c>
      <c r="S626" s="141">
        <v>0</v>
      </c>
      <c r="T626" s="142">
        <f>S626*H626</f>
        <v>0</v>
      </c>
      <c r="AR626" s="143" t="s">
        <v>531</v>
      </c>
      <c r="AT626" s="143" t="s">
        <v>416</v>
      </c>
      <c r="AU626" s="143" t="s">
        <v>88</v>
      </c>
      <c r="AY626" s="2" t="s">
        <v>165</v>
      </c>
      <c r="BE626" s="144">
        <f>IF(N626="základní",J626,0)</f>
        <v>0</v>
      </c>
      <c r="BF626" s="144">
        <f>IF(N626="snížená",J626,0)</f>
        <v>0</v>
      </c>
      <c r="BG626" s="144">
        <f>IF(N626="zákl. přenesená",J626,0)</f>
        <v>0</v>
      </c>
      <c r="BH626" s="144">
        <f>IF(N626="sníž. přenesená",J626,0)</f>
        <v>0</v>
      </c>
      <c r="BI626" s="144">
        <f>IF(N626="nulová",J626,0)</f>
        <v>0</v>
      </c>
      <c r="BJ626" s="2" t="s">
        <v>86</v>
      </c>
      <c r="BK626" s="144">
        <f>ROUND(I626*H626,2)</f>
        <v>0</v>
      </c>
      <c r="BL626" s="2" t="s">
        <v>249</v>
      </c>
      <c r="BM626" s="143" t="s">
        <v>1085</v>
      </c>
    </row>
    <row r="627" spans="2:65" s="149" customFormat="1" ht="11.25">
      <c r="B627" s="150"/>
      <c r="C627" s="220"/>
      <c r="D627" s="151" t="s">
        <v>176</v>
      </c>
      <c r="E627" s="152" t="s">
        <v>1</v>
      </c>
      <c r="F627" s="153" t="s">
        <v>1086</v>
      </c>
      <c r="H627" s="152" t="s">
        <v>1</v>
      </c>
      <c r="I627" s="154"/>
      <c r="L627" s="150"/>
      <c r="M627" s="155"/>
      <c r="T627" s="156"/>
      <c r="AT627" s="152" t="s">
        <v>176</v>
      </c>
      <c r="AU627" s="152" t="s">
        <v>88</v>
      </c>
      <c r="AV627" s="149" t="s">
        <v>86</v>
      </c>
      <c r="AW627" s="149" t="s">
        <v>34</v>
      </c>
      <c r="AX627" s="149" t="s">
        <v>78</v>
      </c>
      <c r="AY627" s="152" t="s">
        <v>165</v>
      </c>
    </row>
    <row r="628" spans="2:65" s="157" customFormat="1" ht="11.25">
      <c r="B628" s="158"/>
      <c r="C628" s="221"/>
      <c r="D628" s="151" t="s">
        <v>176</v>
      </c>
      <c r="E628" s="159" t="s">
        <v>1</v>
      </c>
      <c r="F628" s="160" t="s">
        <v>1087</v>
      </c>
      <c r="H628" s="161">
        <v>20.399999999999999</v>
      </c>
      <c r="I628" s="162"/>
      <c r="L628" s="158"/>
      <c r="M628" s="163"/>
      <c r="T628" s="164"/>
      <c r="AT628" s="159" t="s">
        <v>176</v>
      </c>
      <c r="AU628" s="159" t="s">
        <v>88</v>
      </c>
      <c r="AV628" s="157" t="s">
        <v>88</v>
      </c>
      <c r="AW628" s="157" t="s">
        <v>34</v>
      </c>
      <c r="AX628" s="157" t="s">
        <v>86</v>
      </c>
      <c r="AY628" s="159" t="s">
        <v>165</v>
      </c>
    </row>
    <row r="629" spans="2:65" s="16" customFormat="1" ht="24.2" customHeight="1">
      <c r="B629" s="17"/>
      <c r="C629" s="218" t="s">
        <v>1088</v>
      </c>
      <c r="D629" s="132" t="s">
        <v>167</v>
      </c>
      <c r="E629" s="133" t="s">
        <v>1089</v>
      </c>
      <c r="F629" s="134" t="s">
        <v>1090</v>
      </c>
      <c r="G629" s="135" t="s">
        <v>268</v>
      </c>
      <c r="H629" s="136">
        <v>129.048</v>
      </c>
      <c r="I629" s="137"/>
      <c r="J629" s="138">
        <f>ROUND(I629*H629,2)</f>
        <v>0</v>
      </c>
      <c r="K629" s="134" t="s">
        <v>171</v>
      </c>
      <c r="L629" s="17"/>
      <c r="M629" s="139" t="s">
        <v>1</v>
      </c>
      <c r="N629" s="140" t="s">
        <v>43</v>
      </c>
      <c r="P629" s="141">
        <f>O629*H629</f>
        <v>0</v>
      </c>
      <c r="Q629" s="141">
        <v>0</v>
      </c>
      <c r="R629" s="141">
        <f>Q629*H629</f>
        <v>0</v>
      </c>
      <c r="S629" s="141">
        <v>0</v>
      </c>
      <c r="T629" s="142">
        <f>S629*H629</f>
        <v>0</v>
      </c>
      <c r="AR629" s="143" t="s">
        <v>249</v>
      </c>
      <c r="AT629" s="143" t="s">
        <v>167</v>
      </c>
      <c r="AU629" s="143" t="s">
        <v>88</v>
      </c>
      <c r="AY629" s="2" t="s">
        <v>165</v>
      </c>
      <c r="BE629" s="144">
        <f>IF(N629="základní",J629,0)</f>
        <v>0</v>
      </c>
      <c r="BF629" s="144">
        <f>IF(N629="snížená",J629,0)</f>
        <v>0</v>
      </c>
      <c r="BG629" s="144">
        <f>IF(N629="zákl. přenesená",J629,0)</f>
        <v>0</v>
      </c>
      <c r="BH629" s="144">
        <f>IF(N629="sníž. přenesená",J629,0)</f>
        <v>0</v>
      </c>
      <c r="BI629" s="144">
        <f>IF(N629="nulová",J629,0)</f>
        <v>0</v>
      </c>
      <c r="BJ629" s="2" t="s">
        <v>86</v>
      </c>
      <c r="BK629" s="144">
        <f>ROUND(I629*H629,2)</f>
        <v>0</v>
      </c>
      <c r="BL629" s="2" t="s">
        <v>249</v>
      </c>
      <c r="BM629" s="143" t="s">
        <v>1091</v>
      </c>
    </row>
    <row r="630" spans="2:65" s="16" customFormat="1">
      <c r="B630" s="17"/>
      <c r="C630" s="219"/>
      <c r="D630" s="145" t="s">
        <v>174</v>
      </c>
      <c r="F630" s="146" t="s">
        <v>1092</v>
      </c>
      <c r="I630" s="147"/>
      <c r="L630" s="17"/>
      <c r="M630" s="148"/>
      <c r="T630" s="41"/>
      <c r="AT630" s="2" t="s">
        <v>174</v>
      </c>
      <c r="AU630" s="2" t="s">
        <v>88</v>
      </c>
    </row>
    <row r="631" spans="2:65" s="149" customFormat="1" ht="11.25">
      <c r="B631" s="150"/>
      <c r="C631" s="220"/>
      <c r="D631" s="151" t="s">
        <v>176</v>
      </c>
      <c r="E631" s="152" t="s">
        <v>1</v>
      </c>
      <c r="F631" s="153" t="s">
        <v>1093</v>
      </c>
      <c r="H631" s="152" t="s">
        <v>1</v>
      </c>
      <c r="I631" s="154"/>
      <c r="L631" s="150"/>
      <c r="M631" s="155"/>
      <c r="T631" s="156"/>
      <c r="AT631" s="152" t="s">
        <v>176</v>
      </c>
      <c r="AU631" s="152" t="s">
        <v>88</v>
      </c>
      <c r="AV631" s="149" t="s">
        <v>86</v>
      </c>
      <c r="AW631" s="149" t="s">
        <v>34</v>
      </c>
      <c r="AX631" s="149" t="s">
        <v>78</v>
      </c>
      <c r="AY631" s="152" t="s">
        <v>165</v>
      </c>
    </row>
    <row r="632" spans="2:65" s="157" customFormat="1" ht="11.25">
      <c r="B632" s="158"/>
      <c r="C632" s="221"/>
      <c r="D632" s="151" t="s">
        <v>176</v>
      </c>
      <c r="E632" s="159" t="s">
        <v>1</v>
      </c>
      <c r="F632" s="160" t="s">
        <v>1094</v>
      </c>
      <c r="H632" s="161">
        <v>129.048</v>
      </c>
      <c r="I632" s="162"/>
      <c r="L632" s="158"/>
      <c r="M632" s="163"/>
      <c r="T632" s="164"/>
      <c r="AT632" s="159" t="s">
        <v>176</v>
      </c>
      <c r="AU632" s="159" t="s">
        <v>88</v>
      </c>
      <c r="AV632" s="157" t="s">
        <v>88</v>
      </c>
      <c r="AW632" s="157" t="s">
        <v>34</v>
      </c>
      <c r="AX632" s="157" t="s">
        <v>86</v>
      </c>
      <c r="AY632" s="159" t="s">
        <v>165</v>
      </c>
    </row>
    <row r="633" spans="2:65" s="16" customFormat="1" ht="16.5" customHeight="1">
      <c r="B633" s="17"/>
      <c r="C633" s="218" t="s">
        <v>1095</v>
      </c>
      <c r="D633" s="132" t="s">
        <v>167</v>
      </c>
      <c r="E633" s="133" t="s">
        <v>1096</v>
      </c>
      <c r="F633" s="134" t="s">
        <v>1097</v>
      </c>
      <c r="G633" s="135" t="s">
        <v>248</v>
      </c>
      <c r="H633" s="136">
        <v>329</v>
      </c>
      <c r="I633" s="137"/>
      <c r="J633" s="138">
        <f>ROUND(I633*H633,2)</f>
        <v>0</v>
      </c>
      <c r="K633" s="134" t="s">
        <v>171</v>
      </c>
      <c r="L633" s="17"/>
      <c r="M633" s="139" t="s">
        <v>1</v>
      </c>
      <c r="N633" s="140" t="s">
        <v>43</v>
      </c>
      <c r="P633" s="141">
        <f>O633*H633</f>
        <v>0</v>
      </c>
      <c r="Q633" s="141">
        <v>2.0000000000000002E-5</v>
      </c>
      <c r="R633" s="141">
        <f>Q633*H633</f>
        <v>6.5800000000000008E-3</v>
      </c>
      <c r="S633" s="141">
        <v>0</v>
      </c>
      <c r="T633" s="142">
        <f>S633*H633</f>
        <v>0</v>
      </c>
      <c r="AR633" s="143" t="s">
        <v>249</v>
      </c>
      <c r="AT633" s="143" t="s">
        <v>167</v>
      </c>
      <c r="AU633" s="143" t="s">
        <v>88</v>
      </c>
      <c r="AY633" s="2" t="s">
        <v>165</v>
      </c>
      <c r="BE633" s="144">
        <f>IF(N633="základní",J633,0)</f>
        <v>0</v>
      </c>
      <c r="BF633" s="144">
        <f>IF(N633="snížená",J633,0)</f>
        <v>0</v>
      </c>
      <c r="BG633" s="144">
        <f>IF(N633="zákl. přenesená",J633,0)</f>
        <v>0</v>
      </c>
      <c r="BH633" s="144">
        <f>IF(N633="sníž. přenesená",J633,0)</f>
        <v>0</v>
      </c>
      <c r="BI633" s="144">
        <f>IF(N633="nulová",J633,0)</f>
        <v>0</v>
      </c>
      <c r="BJ633" s="2" t="s">
        <v>86</v>
      </c>
      <c r="BK633" s="144">
        <f>ROUND(I633*H633,2)</f>
        <v>0</v>
      </c>
      <c r="BL633" s="2" t="s">
        <v>249</v>
      </c>
      <c r="BM633" s="143" t="s">
        <v>1098</v>
      </c>
    </row>
    <row r="634" spans="2:65" s="16" customFormat="1">
      <c r="B634" s="17"/>
      <c r="C634" s="219"/>
      <c r="D634" s="145" t="s">
        <v>174</v>
      </c>
      <c r="F634" s="146" t="s">
        <v>1099</v>
      </c>
      <c r="I634" s="147"/>
      <c r="L634" s="17"/>
      <c r="M634" s="148"/>
      <c r="T634" s="41"/>
      <c r="AT634" s="2" t="s">
        <v>174</v>
      </c>
      <c r="AU634" s="2" t="s">
        <v>88</v>
      </c>
    </row>
    <row r="635" spans="2:65" s="149" customFormat="1" ht="11.25">
      <c r="B635" s="150"/>
      <c r="C635" s="220"/>
      <c r="D635" s="151" t="s">
        <v>176</v>
      </c>
      <c r="E635" s="152" t="s">
        <v>1</v>
      </c>
      <c r="F635" s="153" t="s">
        <v>1100</v>
      </c>
      <c r="H635" s="152" t="s">
        <v>1</v>
      </c>
      <c r="I635" s="154"/>
      <c r="L635" s="150"/>
      <c r="M635" s="155"/>
      <c r="T635" s="156"/>
      <c r="AT635" s="152" t="s">
        <v>176</v>
      </c>
      <c r="AU635" s="152" t="s">
        <v>88</v>
      </c>
      <c r="AV635" s="149" t="s">
        <v>86</v>
      </c>
      <c r="AW635" s="149" t="s">
        <v>34</v>
      </c>
      <c r="AX635" s="149" t="s">
        <v>78</v>
      </c>
      <c r="AY635" s="152" t="s">
        <v>165</v>
      </c>
    </row>
    <row r="636" spans="2:65" s="157" customFormat="1" ht="11.25">
      <c r="B636" s="158"/>
      <c r="C636" s="221"/>
      <c r="D636" s="151" t="s">
        <v>176</v>
      </c>
      <c r="E636" s="159" t="s">
        <v>1</v>
      </c>
      <c r="F636" s="160" t="s">
        <v>1101</v>
      </c>
      <c r="H636" s="161">
        <v>329</v>
      </c>
      <c r="I636" s="162"/>
      <c r="L636" s="158"/>
      <c r="M636" s="163"/>
      <c r="T636" s="164"/>
      <c r="AT636" s="159" t="s">
        <v>176</v>
      </c>
      <c r="AU636" s="159" t="s">
        <v>88</v>
      </c>
      <c r="AV636" s="157" t="s">
        <v>88</v>
      </c>
      <c r="AW636" s="157" t="s">
        <v>34</v>
      </c>
      <c r="AX636" s="157" t="s">
        <v>86</v>
      </c>
      <c r="AY636" s="159" t="s">
        <v>165</v>
      </c>
    </row>
    <row r="637" spans="2:65" s="16" customFormat="1" ht="21.75" customHeight="1">
      <c r="B637" s="17"/>
      <c r="C637" s="218" t="s">
        <v>1102</v>
      </c>
      <c r="D637" s="132" t="s">
        <v>167</v>
      </c>
      <c r="E637" s="133" t="s">
        <v>1103</v>
      </c>
      <c r="F637" s="134" t="s">
        <v>1104</v>
      </c>
      <c r="G637" s="135" t="s">
        <v>248</v>
      </c>
      <c r="H637" s="136">
        <v>14</v>
      </c>
      <c r="I637" s="137"/>
      <c r="J637" s="138">
        <f>ROUND(I637*H637,2)</f>
        <v>0</v>
      </c>
      <c r="K637" s="134" t="s">
        <v>1</v>
      </c>
      <c r="L637" s="17"/>
      <c r="M637" s="139" t="s">
        <v>1</v>
      </c>
      <c r="N637" s="140" t="s">
        <v>43</v>
      </c>
      <c r="P637" s="141">
        <f>O637*H637</f>
        <v>0</v>
      </c>
      <c r="Q637" s="141">
        <v>0</v>
      </c>
      <c r="R637" s="141">
        <f>Q637*H637</f>
        <v>0</v>
      </c>
      <c r="S637" s="141">
        <v>0</v>
      </c>
      <c r="T637" s="142">
        <f>S637*H637</f>
        <v>0</v>
      </c>
      <c r="AR637" s="143" t="s">
        <v>249</v>
      </c>
      <c r="AT637" s="143" t="s">
        <v>167</v>
      </c>
      <c r="AU637" s="143" t="s">
        <v>88</v>
      </c>
      <c r="AY637" s="2" t="s">
        <v>165</v>
      </c>
      <c r="BE637" s="144">
        <f>IF(N637="základní",J637,0)</f>
        <v>0</v>
      </c>
      <c r="BF637" s="144">
        <f>IF(N637="snížená",J637,0)</f>
        <v>0</v>
      </c>
      <c r="BG637" s="144">
        <f>IF(N637="zákl. přenesená",J637,0)</f>
        <v>0</v>
      </c>
      <c r="BH637" s="144">
        <f>IF(N637="sníž. přenesená",J637,0)</f>
        <v>0</v>
      </c>
      <c r="BI637" s="144">
        <f>IF(N637="nulová",J637,0)</f>
        <v>0</v>
      </c>
      <c r="BJ637" s="2" t="s">
        <v>86</v>
      </c>
      <c r="BK637" s="144">
        <f>ROUND(I637*H637,2)</f>
        <v>0</v>
      </c>
      <c r="BL637" s="2" t="s">
        <v>249</v>
      </c>
      <c r="BM637" s="143" t="s">
        <v>1105</v>
      </c>
    </row>
    <row r="638" spans="2:65" s="16" customFormat="1" ht="16.5" customHeight="1">
      <c r="B638" s="17"/>
      <c r="C638" s="222" t="s">
        <v>1106</v>
      </c>
      <c r="D638" s="178" t="s">
        <v>416</v>
      </c>
      <c r="E638" s="179" t="s">
        <v>1107</v>
      </c>
      <c r="F638" s="180" t="s">
        <v>1108</v>
      </c>
      <c r="G638" s="181" t="s">
        <v>170</v>
      </c>
      <c r="H638" s="182">
        <v>3.2320000000000002</v>
      </c>
      <c r="I638" s="183"/>
      <c r="J638" s="184">
        <f>ROUND(I638*H638,2)</f>
        <v>0</v>
      </c>
      <c r="K638" s="180" t="s">
        <v>171</v>
      </c>
      <c r="L638" s="185"/>
      <c r="M638" s="186" t="s">
        <v>1</v>
      </c>
      <c r="N638" s="187" t="s">
        <v>43</v>
      </c>
      <c r="P638" s="141">
        <f>O638*H638</f>
        <v>0</v>
      </c>
      <c r="Q638" s="141">
        <v>0.55000000000000004</v>
      </c>
      <c r="R638" s="141">
        <f>Q638*H638</f>
        <v>1.7776000000000003</v>
      </c>
      <c r="S638" s="141">
        <v>0</v>
      </c>
      <c r="T638" s="142">
        <f>S638*H638</f>
        <v>0</v>
      </c>
      <c r="AR638" s="143" t="s">
        <v>531</v>
      </c>
      <c r="AT638" s="143" t="s">
        <v>416</v>
      </c>
      <c r="AU638" s="143" t="s">
        <v>88</v>
      </c>
      <c r="AY638" s="2" t="s">
        <v>165</v>
      </c>
      <c r="BE638" s="144">
        <f>IF(N638="základní",J638,0)</f>
        <v>0</v>
      </c>
      <c r="BF638" s="144">
        <f>IF(N638="snížená",J638,0)</f>
        <v>0</v>
      </c>
      <c r="BG638" s="144">
        <f>IF(N638="zákl. přenesená",J638,0)</f>
        <v>0</v>
      </c>
      <c r="BH638" s="144">
        <f>IF(N638="sníž. přenesená",J638,0)</f>
        <v>0</v>
      </c>
      <c r="BI638" s="144">
        <f>IF(N638="nulová",J638,0)</f>
        <v>0</v>
      </c>
      <c r="BJ638" s="2" t="s">
        <v>86</v>
      </c>
      <c r="BK638" s="144">
        <f>ROUND(I638*H638,2)</f>
        <v>0</v>
      </c>
      <c r="BL638" s="2" t="s">
        <v>249</v>
      </c>
      <c r="BM638" s="143" t="s">
        <v>1109</v>
      </c>
    </row>
    <row r="639" spans="2:65" s="16" customFormat="1" ht="19.5">
      <c r="B639" s="17"/>
      <c r="C639" s="219"/>
      <c r="D639" s="151" t="s">
        <v>205</v>
      </c>
      <c r="F639" s="173" t="s">
        <v>1048</v>
      </c>
      <c r="I639" s="147"/>
      <c r="L639" s="17"/>
      <c r="M639" s="148"/>
      <c r="T639" s="41"/>
      <c r="AT639" s="2" t="s">
        <v>205</v>
      </c>
      <c r="AU639" s="2" t="s">
        <v>88</v>
      </c>
    </row>
    <row r="640" spans="2:65" s="149" customFormat="1" ht="11.25">
      <c r="B640" s="150"/>
      <c r="C640" s="220"/>
      <c r="D640" s="151" t="s">
        <v>176</v>
      </c>
      <c r="E640" s="152" t="s">
        <v>1</v>
      </c>
      <c r="F640" s="153" t="s">
        <v>1110</v>
      </c>
      <c r="H640" s="152" t="s">
        <v>1</v>
      </c>
      <c r="I640" s="154"/>
      <c r="L640" s="150"/>
      <c r="M640" s="155"/>
      <c r="T640" s="156"/>
      <c r="AT640" s="152" t="s">
        <v>176</v>
      </c>
      <c r="AU640" s="152" t="s">
        <v>88</v>
      </c>
      <c r="AV640" s="149" t="s">
        <v>86</v>
      </c>
      <c r="AW640" s="149" t="s">
        <v>34</v>
      </c>
      <c r="AX640" s="149" t="s">
        <v>78</v>
      </c>
      <c r="AY640" s="152" t="s">
        <v>165</v>
      </c>
    </row>
    <row r="641" spans="2:65" s="157" customFormat="1" ht="11.25">
      <c r="B641" s="158"/>
      <c r="C641" s="221"/>
      <c r="D641" s="151" t="s">
        <v>176</v>
      </c>
      <c r="E641" s="159" t="s">
        <v>1</v>
      </c>
      <c r="F641" s="160" t="s">
        <v>1111</v>
      </c>
      <c r="H641" s="161">
        <v>2.806</v>
      </c>
      <c r="I641" s="162"/>
      <c r="L641" s="158"/>
      <c r="M641" s="163"/>
      <c r="T641" s="164"/>
      <c r="AT641" s="159" t="s">
        <v>176</v>
      </c>
      <c r="AU641" s="159" t="s">
        <v>88</v>
      </c>
      <c r="AV641" s="157" t="s">
        <v>88</v>
      </c>
      <c r="AW641" s="157" t="s">
        <v>34</v>
      </c>
      <c r="AX641" s="157" t="s">
        <v>78</v>
      </c>
      <c r="AY641" s="159" t="s">
        <v>165</v>
      </c>
    </row>
    <row r="642" spans="2:65" s="157" customFormat="1" ht="11.25">
      <c r="B642" s="158"/>
      <c r="C642" s="221"/>
      <c r="D642" s="151" t="s">
        <v>176</v>
      </c>
      <c r="E642" s="159" t="s">
        <v>1</v>
      </c>
      <c r="F642" s="160" t="s">
        <v>1112</v>
      </c>
      <c r="H642" s="161">
        <v>0.42599999999999999</v>
      </c>
      <c r="I642" s="162"/>
      <c r="L642" s="158"/>
      <c r="M642" s="163"/>
      <c r="T642" s="164"/>
      <c r="AT642" s="159" t="s">
        <v>176</v>
      </c>
      <c r="AU642" s="159" t="s">
        <v>88</v>
      </c>
      <c r="AV642" s="157" t="s">
        <v>88</v>
      </c>
      <c r="AW642" s="157" t="s">
        <v>34</v>
      </c>
      <c r="AX642" s="157" t="s">
        <v>78</v>
      </c>
      <c r="AY642" s="159" t="s">
        <v>165</v>
      </c>
    </row>
    <row r="643" spans="2:65" s="165" customFormat="1" ht="11.25">
      <c r="B643" s="166"/>
      <c r="C643" s="216"/>
      <c r="D643" s="151" t="s">
        <v>176</v>
      </c>
      <c r="E643" s="167" t="s">
        <v>1</v>
      </c>
      <c r="F643" s="168" t="s">
        <v>191</v>
      </c>
      <c r="H643" s="169">
        <v>3.2320000000000002</v>
      </c>
      <c r="I643" s="170"/>
      <c r="L643" s="166"/>
      <c r="M643" s="171"/>
      <c r="T643" s="172"/>
      <c r="AT643" s="167" t="s">
        <v>176</v>
      </c>
      <c r="AU643" s="167" t="s">
        <v>88</v>
      </c>
      <c r="AV643" s="165" t="s">
        <v>172</v>
      </c>
      <c r="AW643" s="165" t="s">
        <v>34</v>
      </c>
      <c r="AX643" s="165" t="s">
        <v>86</v>
      </c>
      <c r="AY643" s="167" t="s">
        <v>165</v>
      </c>
    </row>
    <row r="644" spans="2:65" s="16" customFormat="1" ht="24.2" customHeight="1">
      <c r="B644" s="17"/>
      <c r="C644" s="218" t="s">
        <v>1113</v>
      </c>
      <c r="D644" s="132" t="s">
        <v>167</v>
      </c>
      <c r="E644" s="133" t="s">
        <v>1114</v>
      </c>
      <c r="F644" s="134" t="s">
        <v>1115</v>
      </c>
      <c r="G644" s="135" t="s">
        <v>203</v>
      </c>
      <c r="H644" s="136">
        <v>14</v>
      </c>
      <c r="I644" s="137"/>
      <c r="J644" s="138">
        <f>ROUND(I644*H644,2)</f>
        <v>0</v>
      </c>
      <c r="K644" s="134" t="s">
        <v>1</v>
      </c>
      <c r="L644" s="17"/>
      <c r="M644" s="139" t="s">
        <v>1</v>
      </c>
      <c r="N644" s="140" t="s">
        <v>43</v>
      </c>
      <c r="P644" s="141">
        <f>O644*H644</f>
        <v>0</v>
      </c>
      <c r="Q644" s="141">
        <v>0</v>
      </c>
      <c r="R644" s="141">
        <f>Q644*H644</f>
        <v>0</v>
      </c>
      <c r="S644" s="141">
        <v>0</v>
      </c>
      <c r="T644" s="142">
        <f>S644*H644</f>
        <v>0</v>
      </c>
      <c r="AR644" s="143" t="s">
        <v>249</v>
      </c>
      <c r="AT644" s="143" t="s">
        <v>167</v>
      </c>
      <c r="AU644" s="143" t="s">
        <v>88</v>
      </c>
      <c r="AY644" s="2" t="s">
        <v>165</v>
      </c>
      <c r="BE644" s="144">
        <f>IF(N644="základní",J644,0)</f>
        <v>0</v>
      </c>
      <c r="BF644" s="144">
        <f>IF(N644="snížená",J644,0)</f>
        <v>0</v>
      </c>
      <c r="BG644" s="144">
        <f>IF(N644="zákl. přenesená",J644,0)</f>
        <v>0</v>
      </c>
      <c r="BH644" s="144">
        <f>IF(N644="sníž. přenesená",J644,0)</f>
        <v>0</v>
      </c>
      <c r="BI644" s="144">
        <f>IF(N644="nulová",J644,0)</f>
        <v>0</v>
      </c>
      <c r="BJ644" s="2" t="s">
        <v>86</v>
      </c>
      <c r="BK644" s="144">
        <f>ROUND(I644*H644,2)</f>
        <v>0</v>
      </c>
      <c r="BL644" s="2" t="s">
        <v>249</v>
      </c>
      <c r="BM644" s="143" t="s">
        <v>1116</v>
      </c>
    </row>
    <row r="645" spans="2:65" s="16" customFormat="1" ht="24.2" customHeight="1">
      <c r="B645" s="17"/>
      <c r="C645" s="218" t="s">
        <v>1117</v>
      </c>
      <c r="D645" s="132" t="s">
        <v>167</v>
      </c>
      <c r="E645" s="133" t="s">
        <v>1118</v>
      </c>
      <c r="F645" s="134" t="s">
        <v>1119</v>
      </c>
      <c r="G645" s="135" t="s">
        <v>278</v>
      </c>
      <c r="H645" s="136">
        <v>5.1970000000000001</v>
      </c>
      <c r="I645" s="137"/>
      <c r="J645" s="138">
        <f>ROUND(I645*H645,2)</f>
        <v>0</v>
      </c>
      <c r="K645" s="134" t="s">
        <v>171</v>
      </c>
      <c r="L645" s="17"/>
      <c r="M645" s="139" t="s">
        <v>1</v>
      </c>
      <c r="N645" s="140" t="s">
        <v>43</v>
      </c>
      <c r="P645" s="141">
        <f>O645*H645</f>
        <v>0</v>
      </c>
      <c r="Q645" s="141">
        <v>0</v>
      </c>
      <c r="R645" s="141">
        <f>Q645*H645</f>
        <v>0</v>
      </c>
      <c r="S645" s="141">
        <v>0</v>
      </c>
      <c r="T645" s="142">
        <f>S645*H645</f>
        <v>0</v>
      </c>
      <c r="AR645" s="143" t="s">
        <v>249</v>
      </c>
      <c r="AT645" s="143" t="s">
        <v>167</v>
      </c>
      <c r="AU645" s="143" t="s">
        <v>88</v>
      </c>
      <c r="AY645" s="2" t="s">
        <v>165</v>
      </c>
      <c r="BE645" s="144">
        <f>IF(N645="základní",J645,0)</f>
        <v>0</v>
      </c>
      <c r="BF645" s="144">
        <f>IF(N645="snížená",J645,0)</f>
        <v>0</v>
      </c>
      <c r="BG645" s="144">
        <f>IF(N645="zákl. přenesená",J645,0)</f>
        <v>0</v>
      </c>
      <c r="BH645" s="144">
        <f>IF(N645="sníž. přenesená",J645,0)</f>
        <v>0</v>
      </c>
      <c r="BI645" s="144">
        <f>IF(N645="nulová",J645,0)</f>
        <v>0</v>
      </c>
      <c r="BJ645" s="2" t="s">
        <v>86</v>
      </c>
      <c r="BK645" s="144">
        <f>ROUND(I645*H645,2)</f>
        <v>0</v>
      </c>
      <c r="BL645" s="2" t="s">
        <v>249</v>
      </c>
      <c r="BM645" s="143" t="s">
        <v>1120</v>
      </c>
    </row>
    <row r="646" spans="2:65" s="16" customFormat="1">
      <c r="B646" s="17"/>
      <c r="C646" s="219"/>
      <c r="D646" s="145" t="s">
        <v>174</v>
      </c>
      <c r="F646" s="146" t="s">
        <v>1121</v>
      </c>
      <c r="I646" s="147"/>
      <c r="L646" s="17"/>
      <c r="M646" s="148"/>
      <c r="T646" s="41"/>
      <c r="AT646" s="2" t="s">
        <v>174</v>
      </c>
      <c r="AU646" s="2" t="s">
        <v>88</v>
      </c>
    </row>
    <row r="647" spans="2:65" s="119" customFormat="1" ht="22.9" customHeight="1">
      <c r="B647" s="120"/>
      <c r="C647" s="223"/>
      <c r="D647" s="121" t="s">
        <v>77</v>
      </c>
      <c r="E647" s="130" t="s">
        <v>1122</v>
      </c>
      <c r="F647" s="130" t="s">
        <v>1123</v>
      </c>
      <c r="I647" s="123"/>
      <c r="J647" s="131">
        <f>BK647</f>
        <v>0</v>
      </c>
      <c r="L647" s="120"/>
      <c r="M647" s="125"/>
      <c r="P647" s="126">
        <f>SUM(P648:P666)</f>
        <v>0</v>
      </c>
      <c r="R647" s="126">
        <f>SUM(R648:R666)</f>
        <v>0.98684609999999995</v>
      </c>
      <c r="T647" s="127">
        <f>SUM(T648:T666)</f>
        <v>0</v>
      </c>
      <c r="AR647" s="121" t="s">
        <v>88</v>
      </c>
      <c r="AT647" s="128" t="s">
        <v>77</v>
      </c>
      <c r="AU647" s="128" t="s">
        <v>86</v>
      </c>
      <c r="AY647" s="121" t="s">
        <v>165</v>
      </c>
      <c r="BK647" s="129">
        <f>SUM(BK648:BK666)</f>
        <v>0</v>
      </c>
    </row>
    <row r="648" spans="2:65" s="16" customFormat="1" ht="24.2" customHeight="1">
      <c r="B648" s="17"/>
      <c r="C648" s="218" t="s">
        <v>1124</v>
      </c>
      <c r="D648" s="132" t="s">
        <v>167</v>
      </c>
      <c r="E648" s="133" t="s">
        <v>1125</v>
      </c>
      <c r="F648" s="134" t="s">
        <v>1126</v>
      </c>
      <c r="G648" s="135" t="s">
        <v>268</v>
      </c>
      <c r="H648" s="136">
        <v>24.375</v>
      </c>
      <c r="I648" s="137"/>
      <c r="J648" s="138">
        <f>ROUND(I648*H648,2)</f>
        <v>0</v>
      </c>
      <c r="K648" s="134" t="s">
        <v>171</v>
      </c>
      <c r="L648" s="17"/>
      <c r="M648" s="139" t="s">
        <v>1</v>
      </c>
      <c r="N648" s="140" t="s">
        <v>43</v>
      </c>
      <c r="P648" s="141">
        <f>O648*H648</f>
        <v>0</v>
      </c>
      <c r="Q648" s="141">
        <v>1.5769999999999999E-2</v>
      </c>
      <c r="R648" s="141">
        <f>Q648*H648</f>
        <v>0.38439374999999998</v>
      </c>
      <c r="S648" s="141">
        <v>0</v>
      </c>
      <c r="T648" s="142">
        <f>S648*H648</f>
        <v>0</v>
      </c>
      <c r="AR648" s="143" t="s">
        <v>249</v>
      </c>
      <c r="AT648" s="143" t="s">
        <v>167</v>
      </c>
      <c r="AU648" s="143" t="s">
        <v>88</v>
      </c>
      <c r="AY648" s="2" t="s">
        <v>165</v>
      </c>
      <c r="BE648" s="144">
        <f>IF(N648="základní",J648,0)</f>
        <v>0</v>
      </c>
      <c r="BF648" s="144">
        <f>IF(N648="snížená",J648,0)</f>
        <v>0</v>
      </c>
      <c r="BG648" s="144">
        <f>IF(N648="zákl. přenesená",J648,0)</f>
        <v>0</v>
      </c>
      <c r="BH648" s="144">
        <f>IF(N648="sníž. přenesená",J648,0)</f>
        <v>0</v>
      </c>
      <c r="BI648" s="144">
        <f>IF(N648="nulová",J648,0)</f>
        <v>0</v>
      </c>
      <c r="BJ648" s="2" t="s">
        <v>86</v>
      </c>
      <c r="BK648" s="144">
        <f>ROUND(I648*H648,2)</f>
        <v>0</v>
      </c>
      <c r="BL648" s="2" t="s">
        <v>249</v>
      </c>
      <c r="BM648" s="143" t="s">
        <v>1127</v>
      </c>
    </row>
    <row r="649" spans="2:65" s="16" customFormat="1">
      <c r="B649" s="17"/>
      <c r="C649" s="219"/>
      <c r="D649" s="145" t="s">
        <v>174</v>
      </c>
      <c r="F649" s="146" t="s">
        <v>1128</v>
      </c>
      <c r="I649" s="147"/>
      <c r="L649" s="17"/>
      <c r="M649" s="148"/>
      <c r="T649" s="41"/>
      <c r="AT649" s="2" t="s">
        <v>174</v>
      </c>
      <c r="AU649" s="2" t="s">
        <v>88</v>
      </c>
    </row>
    <row r="650" spans="2:65" s="149" customFormat="1" ht="11.25">
      <c r="B650" s="150"/>
      <c r="C650" s="220"/>
      <c r="D650" s="151" t="s">
        <v>176</v>
      </c>
      <c r="E650" s="152" t="s">
        <v>1</v>
      </c>
      <c r="F650" s="153" t="s">
        <v>1129</v>
      </c>
      <c r="H650" s="152" t="s">
        <v>1</v>
      </c>
      <c r="I650" s="154"/>
      <c r="L650" s="150"/>
      <c r="M650" s="155"/>
      <c r="T650" s="156"/>
      <c r="AT650" s="152" t="s">
        <v>176</v>
      </c>
      <c r="AU650" s="152" t="s">
        <v>88</v>
      </c>
      <c r="AV650" s="149" t="s">
        <v>86</v>
      </c>
      <c r="AW650" s="149" t="s">
        <v>34</v>
      </c>
      <c r="AX650" s="149" t="s">
        <v>78</v>
      </c>
      <c r="AY650" s="152" t="s">
        <v>165</v>
      </c>
    </row>
    <row r="651" spans="2:65" s="157" customFormat="1" ht="11.25">
      <c r="B651" s="158"/>
      <c r="C651" s="221"/>
      <c r="D651" s="151" t="s">
        <v>176</v>
      </c>
      <c r="E651" s="159" t="s">
        <v>1</v>
      </c>
      <c r="F651" s="160" t="s">
        <v>1130</v>
      </c>
      <c r="H651" s="161">
        <v>24.375</v>
      </c>
      <c r="I651" s="162"/>
      <c r="L651" s="158"/>
      <c r="M651" s="163"/>
      <c r="T651" s="164"/>
      <c r="AT651" s="159" t="s">
        <v>176</v>
      </c>
      <c r="AU651" s="159" t="s">
        <v>88</v>
      </c>
      <c r="AV651" s="157" t="s">
        <v>88</v>
      </c>
      <c r="AW651" s="157" t="s">
        <v>34</v>
      </c>
      <c r="AX651" s="157" t="s">
        <v>86</v>
      </c>
      <c r="AY651" s="159" t="s">
        <v>165</v>
      </c>
    </row>
    <row r="652" spans="2:65" s="16" customFormat="1" ht="37.9" customHeight="1">
      <c r="B652" s="17"/>
      <c r="C652" s="222" t="s">
        <v>1131</v>
      </c>
      <c r="D652" s="178" t="s">
        <v>416</v>
      </c>
      <c r="E652" s="179" t="s">
        <v>1132</v>
      </c>
      <c r="F652" s="180" t="s">
        <v>1133</v>
      </c>
      <c r="G652" s="181" t="s">
        <v>268</v>
      </c>
      <c r="H652" s="182">
        <v>27.405000000000001</v>
      </c>
      <c r="I652" s="183"/>
      <c r="J652" s="184">
        <f>ROUND(I652*H652,2)</f>
        <v>0</v>
      </c>
      <c r="K652" s="180" t="s">
        <v>171</v>
      </c>
      <c r="L652" s="185"/>
      <c r="M652" s="186" t="s">
        <v>1</v>
      </c>
      <c r="N652" s="187" t="s">
        <v>43</v>
      </c>
      <c r="P652" s="141">
        <f>O652*H652</f>
        <v>0</v>
      </c>
      <c r="Q652" s="141">
        <v>2.0000000000000001E-4</v>
      </c>
      <c r="R652" s="141">
        <f>Q652*H652</f>
        <v>5.4810000000000006E-3</v>
      </c>
      <c r="S652" s="141">
        <v>0</v>
      </c>
      <c r="T652" s="142">
        <f>S652*H652</f>
        <v>0</v>
      </c>
      <c r="AR652" s="143" t="s">
        <v>531</v>
      </c>
      <c r="AT652" s="143" t="s">
        <v>416</v>
      </c>
      <c r="AU652" s="143" t="s">
        <v>88</v>
      </c>
      <c r="AY652" s="2" t="s">
        <v>165</v>
      </c>
      <c r="BE652" s="144">
        <f>IF(N652="základní",J652,0)</f>
        <v>0</v>
      </c>
      <c r="BF652" s="144">
        <f>IF(N652="snížená",J652,0)</f>
        <v>0</v>
      </c>
      <c r="BG652" s="144">
        <f>IF(N652="zákl. přenesená",J652,0)</f>
        <v>0</v>
      </c>
      <c r="BH652" s="144">
        <f>IF(N652="sníž. přenesená",J652,0)</f>
        <v>0</v>
      </c>
      <c r="BI652" s="144">
        <f>IF(N652="nulová",J652,0)</f>
        <v>0</v>
      </c>
      <c r="BJ652" s="2" t="s">
        <v>86</v>
      </c>
      <c r="BK652" s="144">
        <f>ROUND(I652*H652,2)</f>
        <v>0</v>
      </c>
      <c r="BL652" s="2" t="s">
        <v>249</v>
      </c>
      <c r="BM652" s="143" t="s">
        <v>1134</v>
      </c>
    </row>
    <row r="653" spans="2:65" s="149" customFormat="1" ht="11.25">
      <c r="B653" s="150"/>
      <c r="C653" s="220"/>
      <c r="D653" s="151" t="s">
        <v>176</v>
      </c>
      <c r="E653" s="152" t="s">
        <v>1</v>
      </c>
      <c r="F653" s="153" t="s">
        <v>1135</v>
      </c>
      <c r="H653" s="152" t="s">
        <v>1</v>
      </c>
      <c r="I653" s="154"/>
      <c r="L653" s="150"/>
      <c r="M653" s="155"/>
      <c r="T653" s="156"/>
      <c r="AT653" s="152" t="s">
        <v>176</v>
      </c>
      <c r="AU653" s="152" t="s">
        <v>88</v>
      </c>
      <c r="AV653" s="149" t="s">
        <v>86</v>
      </c>
      <c r="AW653" s="149" t="s">
        <v>34</v>
      </c>
      <c r="AX653" s="149" t="s">
        <v>78</v>
      </c>
      <c r="AY653" s="152" t="s">
        <v>165</v>
      </c>
    </row>
    <row r="654" spans="2:65" s="157" customFormat="1" ht="11.25">
      <c r="B654" s="158"/>
      <c r="C654" s="221"/>
      <c r="D654" s="151" t="s">
        <v>176</v>
      </c>
      <c r="E654" s="159" t="s">
        <v>1</v>
      </c>
      <c r="F654" s="160" t="s">
        <v>1136</v>
      </c>
      <c r="H654" s="161">
        <v>27.405000000000001</v>
      </c>
      <c r="I654" s="162"/>
      <c r="L654" s="158"/>
      <c r="M654" s="163"/>
      <c r="T654" s="164"/>
      <c r="AT654" s="159" t="s">
        <v>176</v>
      </c>
      <c r="AU654" s="159" t="s">
        <v>88</v>
      </c>
      <c r="AV654" s="157" t="s">
        <v>88</v>
      </c>
      <c r="AW654" s="157" t="s">
        <v>34</v>
      </c>
      <c r="AX654" s="157" t="s">
        <v>86</v>
      </c>
      <c r="AY654" s="159" t="s">
        <v>165</v>
      </c>
    </row>
    <row r="655" spans="2:65" s="16" customFormat="1" ht="37.9" customHeight="1">
      <c r="B655" s="17"/>
      <c r="C655" s="222" t="s">
        <v>1137</v>
      </c>
      <c r="D655" s="178" t="s">
        <v>416</v>
      </c>
      <c r="E655" s="179" t="s">
        <v>1138</v>
      </c>
      <c r="F655" s="180" t="s">
        <v>1139</v>
      </c>
      <c r="G655" s="181" t="s">
        <v>268</v>
      </c>
      <c r="H655" s="182">
        <v>24.375</v>
      </c>
      <c r="I655" s="183"/>
      <c r="J655" s="184">
        <f>ROUND(I655*H655,2)</f>
        <v>0</v>
      </c>
      <c r="K655" s="180" t="s">
        <v>171</v>
      </c>
      <c r="L655" s="185"/>
      <c r="M655" s="186" t="s">
        <v>1</v>
      </c>
      <c r="N655" s="187" t="s">
        <v>43</v>
      </c>
      <c r="P655" s="141">
        <f>O655*H655</f>
        <v>0</v>
      </c>
      <c r="Q655" s="141">
        <v>2.4E-2</v>
      </c>
      <c r="R655" s="141">
        <f>Q655*H655</f>
        <v>0.58499999999999996</v>
      </c>
      <c r="S655" s="141">
        <v>0</v>
      </c>
      <c r="T655" s="142">
        <f>S655*H655</f>
        <v>0</v>
      </c>
      <c r="AR655" s="143" t="s">
        <v>531</v>
      </c>
      <c r="AT655" s="143" t="s">
        <v>416</v>
      </c>
      <c r="AU655" s="143" t="s">
        <v>88</v>
      </c>
      <c r="AY655" s="2" t="s">
        <v>165</v>
      </c>
      <c r="BE655" s="144">
        <f>IF(N655="základní",J655,0)</f>
        <v>0</v>
      </c>
      <c r="BF655" s="144">
        <f>IF(N655="snížená",J655,0)</f>
        <v>0</v>
      </c>
      <c r="BG655" s="144">
        <f>IF(N655="zákl. přenesená",J655,0)</f>
        <v>0</v>
      </c>
      <c r="BH655" s="144">
        <f>IF(N655="sníž. přenesená",J655,0)</f>
        <v>0</v>
      </c>
      <c r="BI655" s="144">
        <f>IF(N655="nulová",J655,0)</f>
        <v>0</v>
      </c>
      <c r="BJ655" s="2" t="s">
        <v>86</v>
      </c>
      <c r="BK655" s="144">
        <f>ROUND(I655*H655,2)</f>
        <v>0</v>
      </c>
      <c r="BL655" s="2" t="s">
        <v>249</v>
      </c>
      <c r="BM655" s="143" t="s">
        <v>1140</v>
      </c>
    </row>
    <row r="656" spans="2:65" s="149" customFormat="1" ht="11.25">
      <c r="B656" s="150"/>
      <c r="C656" s="220"/>
      <c r="D656" s="151" t="s">
        <v>176</v>
      </c>
      <c r="E656" s="152" t="s">
        <v>1</v>
      </c>
      <c r="F656" s="153" t="s">
        <v>1129</v>
      </c>
      <c r="H656" s="152" t="s">
        <v>1</v>
      </c>
      <c r="I656" s="154"/>
      <c r="L656" s="150"/>
      <c r="M656" s="155"/>
      <c r="T656" s="156"/>
      <c r="AT656" s="152" t="s">
        <v>176</v>
      </c>
      <c r="AU656" s="152" t="s">
        <v>88</v>
      </c>
      <c r="AV656" s="149" t="s">
        <v>86</v>
      </c>
      <c r="AW656" s="149" t="s">
        <v>34</v>
      </c>
      <c r="AX656" s="149" t="s">
        <v>78</v>
      </c>
      <c r="AY656" s="152" t="s">
        <v>165</v>
      </c>
    </row>
    <row r="657" spans="2:65" s="157" customFormat="1" ht="11.25">
      <c r="B657" s="158"/>
      <c r="C657" s="221"/>
      <c r="D657" s="151" t="s">
        <v>176</v>
      </c>
      <c r="E657" s="159" t="s">
        <v>1</v>
      </c>
      <c r="F657" s="160" t="s">
        <v>1130</v>
      </c>
      <c r="H657" s="161">
        <v>24.375</v>
      </c>
      <c r="I657" s="162"/>
      <c r="L657" s="158"/>
      <c r="M657" s="163"/>
      <c r="T657" s="164"/>
      <c r="AT657" s="159" t="s">
        <v>176</v>
      </c>
      <c r="AU657" s="159" t="s">
        <v>88</v>
      </c>
      <c r="AV657" s="157" t="s">
        <v>88</v>
      </c>
      <c r="AW657" s="157" t="s">
        <v>34</v>
      </c>
      <c r="AX657" s="157" t="s">
        <v>86</v>
      </c>
      <c r="AY657" s="159" t="s">
        <v>165</v>
      </c>
    </row>
    <row r="658" spans="2:65" s="16" customFormat="1" ht="24.2" customHeight="1">
      <c r="B658" s="17"/>
      <c r="C658" s="222" t="s">
        <v>1141</v>
      </c>
      <c r="D658" s="178" t="s">
        <v>416</v>
      </c>
      <c r="E658" s="179" t="s">
        <v>1142</v>
      </c>
      <c r="F658" s="180" t="s">
        <v>1143</v>
      </c>
      <c r="G658" s="181" t="s">
        <v>268</v>
      </c>
      <c r="H658" s="182">
        <v>27.405000000000001</v>
      </c>
      <c r="I658" s="183"/>
      <c r="J658" s="184">
        <f>ROUND(I658*H658,2)</f>
        <v>0</v>
      </c>
      <c r="K658" s="180" t="s">
        <v>171</v>
      </c>
      <c r="L658" s="185"/>
      <c r="M658" s="186" t="s">
        <v>1</v>
      </c>
      <c r="N658" s="187" t="s">
        <v>43</v>
      </c>
      <c r="P658" s="141">
        <f>O658*H658</f>
        <v>0</v>
      </c>
      <c r="Q658" s="141">
        <v>1.7000000000000001E-4</v>
      </c>
      <c r="R658" s="141">
        <f>Q658*H658</f>
        <v>4.6588500000000008E-3</v>
      </c>
      <c r="S658" s="141">
        <v>0</v>
      </c>
      <c r="T658" s="142">
        <f>S658*H658</f>
        <v>0</v>
      </c>
      <c r="AR658" s="143" t="s">
        <v>531</v>
      </c>
      <c r="AT658" s="143" t="s">
        <v>416</v>
      </c>
      <c r="AU658" s="143" t="s">
        <v>88</v>
      </c>
      <c r="AY658" s="2" t="s">
        <v>165</v>
      </c>
      <c r="BE658" s="144">
        <f>IF(N658="základní",J658,0)</f>
        <v>0</v>
      </c>
      <c r="BF658" s="144">
        <f>IF(N658="snížená",J658,0)</f>
        <v>0</v>
      </c>
      <c r="BG658" s="144">
        <f>IF(N658="zákl. přenesená",J658,0)</f>
        <v>0</v>
      </c>
      <c r="BH658" s="144">
        <f>IF(N658="sníž. přenesená",J658,0)</f>
        <v>0</v>
      </c>
      <c r="BI658" s="144">
        <f>IF(N658="nulová",J658,0)</f>
        <v>0</v>
      </c>
      <c r="BJ658" s="2" t="s">
        <v>86</v>
      </c>
      <c r="BK658" s="144">
        <f>ROUND(I658*H658,2)</f>
        <v>0</v>
      </c>
      <c r="BL658" s="2" t="s">
        <v>249</v>
      </c>
      <c r="BM658" s="143" t="s">
        <v>1144</v>
      </c>
    </row>
    <row r="659" spans="2:65" s="149" customFormat="1" ht="11.25">
      <c r="B659" s="150"/>
      <c r="C659" s="220"/>
      <c r="D659" s="151" t="s">
        <v>176</v>
      </c>
      <c r="E659" s="152" t="s">
        <v>1</v>
      </c>
      <c r="F659" s="153" t="s">
        <v>1135</v>
      </c>
      <c r="H659" s="152" t="s">
        <v>1</v>
      </c>
      <c r="I659" s="154"/>
      <c r="L659" s="150"/>
      <c r="M659" s="155"/>
      <c r="T659" s="156"/>
      <c r="AT659" s="152" t="s">
        <v>176</v>
      </c>
      <c r="AU659" s="152" t="s">
        <v>88</v>
      </c>
      <c r="AV659" s="149" t="s">
        <v>86</v>
      </c>
      <c r="AW659" s="149" t="s">
        <v>34</v>
      </c>
      <c r="AX659" s="149" t="s">
        <v>78</v>
      </c>
      <c r="AY659" s="152" t="s">
        <v>165</v>
      </c>
    </row>
    <row r="660" spans="2:65" s="157" customFormat="1" ht="11.25">
      <c r="B660" s="158"/>
      <c r="C660" s="221"/>
      <c r="D660" s="151" t="s">
        <v>176</v>
      </c>
      <c r="E660" s="159" t="s">
        <v>1</v>
      </c>
      <c r="F660" s="160" t="s">
        <v>1136</v>
      </c>
      <c r="H660" s="161">
        <v>27.405000000000001</v>
      </c>
      <c r="I660" s="162"/>
      <c r="L660" s="158"/>
      <c r="M660" s="163"/>
      <c r="T660" s="164"/>
      <c r="AT660" s="159" t="s">
        <v>176</v>
      </c>
      <c r="AU660" s="159" t="s">
        <v>88</v>
      </c>
      <c r="AV660" s="157" t="s">
        <v>88</v>
      </c>
      <c r="AW660" s="157" t="s">
        <v>34</v>
      </c>
      <c r="AX660" s="157" t="s">
        <v>86</v>
      </c>
      <c r="AY660" s="159" t="s">
        <v>165</v>
      </c>
    </row>
    <row r="661" spans="2:65" s="16" customFormat="1" ht="16.5" customHeight="1">
      <c r="B661" s="17"/>
      <c r="C661" s="218" t="s">
        <v>265</v>
      </c>
      <c r="D661" s="132" t="s">
        <v>167</v>
      </c>
      <c r="E661" s="133" t="s">
        <v>1145</v>
      </c>
      <c r="F661" s="134" t="s">
        <v>1146</v>
      </c>
      <c r="G661" s="135" t="s">
        <v>268</v>
      </c>
      <c r="H661" s="136">
        <v>73.125</v>
      </c>
      <c r="I661" s="137"/>
      <c r="J661" s="138">
        <f>ROUND(I661*H661,2)</f>
        <v>0</v>
      </c>
      <c r="K661" s="134" t="s">
        <v>171</v>
      </c>
      <c r="L661" s="17"/>
      <c r="M661" s="139" t="s">
        <v>1</v>
      </c>
      <c r="N661" s="140" t="s">
        <v>43</v>
      </c>
      <c r="P661" s="141">
        <f>O661*H661</f>
        <v>0</v>
      </c>
      <c r="Q661" s="141">
        <v>1E-4</v>
      </c>
      <c r="R661" s="141">
        <f>Q661*H661</f>
        <v>7.3125000000000004E-3</v>
      </c>
      <c r="S661" s="141">
        <v>0</v>
      </c>
      <c r="T661" s="142">
        <f>S661*H661</f>
        <v>0</v>
      </c>
      <c r="AR661" s="143" t="s">
        <v>249</v>
      </c>
      <c r="AT661" s="143" t="s">
        <v>167</v>
      </c>
      <c r="AU661" s="143" t="s">
        <v>88</v>
      </c>
      <c r="AY661" s="2" t="s">
        <v>165</v>
      </c>
      <c r="BE661" s="144">
        <f>IF(N661="základní",J661,0)</f>
        <v>0</v>
      </c>
      <c r="BF661" s="144">
        <f>IF(N661="snížená",J661,0)</f>
        <v>0</v>
      </c>
      <c r="BG661" s="144">
        <f>IF(N661="zákl. přenesená",J661,0)</f>
        <v>0</v>
      </c>
      <c r="BH661" s="144">
        <f>IF(N661="sníž. přenesená",J661,0)</f>
        <v>0</v>
      </c>
      <c r="BI661" s="144">
        <f>IF(N661="nulová",J661,0)</f>
        <v>0</v>
      </c>
      <c r="BJ661" s="2" t="s">
        <v>86</v>
      </c>
      <c r="BK661" s="144">
        <f>ROUND(I661*H661,2)</f>
        <v>0</v>
      </c>
      <c r="BL661" s="2" t="s">
        <v>249</v>
      </c>
      <c r="BM661" s="143" t="s">
        <v>1147</v>
      </c>
    </row>
    <row r="662" spans="2:65" s="16" customFormat="1">
      <c r="B662" s="17"/>
      <c r="C662" s="219"/>
      <c r="D662" s="145" t="s">
        <v>174</v>
      </c>
      <c r="F662" s="146" t="s">
        <v>1148</v>
      </c>
      <c r="I662" s="147"/>
      <c r="L662" s="17"/>
      <c r="M662" s="148"/>
      <c r="T662" s="41"/>
      <c r="AT662" s="2" t="s">
        <v>174</v>
      </c>
      <c r="AU662" s="2" t="s">
        <v>88</v>
      </c>
    </row>
    <row r="663" spans="2:65" s="149" customFormat="1" ht="11.25">
      <c r="B663" s="150"/>
      <c r="C663" s="220"/>
      <c r="D663" s="151" t="s">
        <v>176</v>
      </c>
      <c r="E663" s="152" t="s">
        <v>1</v>
      </c>
      <c r="F663" s="153" t="s">
        <v>1149</v>
      </c>
      <c r="H663" s="152" t="s">
        <v>1</v>
      </c>
      <c r="I663" s="154"/>
      <c r="L663" s="150"/>
      <c r="M663" s="155"/>
      <c r="T663" s="156"/>
      <c r="AT663" s="152" t="s">
        <v>176</v>
      </c>
      <c r="AU663" s="152" t="s">
        <v>88</v>
      </c>
      <c r="AV663" s="149" t="s">
        <v>86</v>
      </c>
      <c r="AW663" s="149" t="s">
        <v>34</v>
      </c>
      <c r="AX663" s="149" t="s">
        <v>78</v>
      </c>
      <c r="AY663" s="152" t="s">
        <v>165</v>
      </c>
    </row>
    <row r="664" spans="2:65" s="157" customFormat="1" ht="11.25">
      <c r="B664" s="158"/>
      <c r="C664" s="221"/>
      <c r="D664" s="151" t="s">
        <v>176</v>
      </c>
      <c r="E664" s="159" t="s">
        <v>1</v>
      </c>
      <c r="F664" s="160" t="s">
        <v>1150</v>
      </c>
      <c r="H664" s="161">
        <v>73.125</v>
      </c>
      <c r="I664" s="162"/>
      <c r="L664" s="158"/>
      <c r="M664" s="163"/>
      <c r="T664" s="164"/>
      <c r="AT664" s="159" t="s">
        <v>176</v>
      </c>
      <c r="AU664" s="159" t="s">
        <v>88</v>
      </c>
      <c r="AV664" s="157" t="s">
        <v>88</v>
      </c>
      <c r="AW664" s="157" t="s">
        <v>34</v>
      </c>
      <c r="AX664" s="157" t="s">
        <v>86</v>
      </c>
      <c r="AY664" s="159" t="s">
        <v>165</v>
      </c>
    </row>
    <row r="665" spans="2:65" s="16" customFormat="1" ht="24.2" customHeight="1">
      <c r="B665" s="17"/>
      <c r="C665" s="218" t="s">
        <v>1151</v>
      </c>
      <c r="D665" s="132" t="s">
        <v>167</v>
      </c>
      <c r="E665" s="133" t="s">
        <v>1152</v>
      </c>
      <c r="F665" s="134" t="s">
        <v>1153</v>
      </c>
      <c r="G665" s="135" t="s">
        <v>278</v>
      </c>
      <c r="H665" s="136">
        <v>0.98699999999999999</v>
      </c>
      <c r="I665" s="137"/>
      <c r="J665" s="138">
        <f>ROUND(I665*H665,2)</f>
        <v>0</v>
      </c>
      <c r="K665" s="134" t="s">
        <v>171</v>
      </c>
      <c r="L665" s="17"/>
      <c r="M665" s="139" t="s">
        <v>1</v>
      </c>
      <c r="N665" s="140" t="s">
        <v>43</v>
      </c>
      <c r="P665" s="141">
        <f>O665*H665</f>
        <v>0</v>
      </c>
      <c r="Q665" s="141">
        <v>0</v>
      </c>
      <c r="R665" s="141">
        <f>Q665*H665</f>
        <v>0</v>
      </c>
      <c r="S665" s="141">
        <v>0</v>
      </c>
      <c r="T665" s="142">
        <f>S665*H665</f>
        <v>0</v>
      </c>
      <c r="AR665" s="143" t="s">
        <v>249</v>
      </c>
      <c r="AT665" s="143" t="s">
        <v>167</v>
      </c>
      <c r="AU665" s="143" t="s">
        <v>88</v>
      </c>
      <c r="AY665" s="2" t="s">
        <v>165</v>
      </c>
      <c r="BE665" s="144">
        <f>IF(N665="základní",J665,0)</f>
        <v>0</v>
      </c>
      <c r="BF665" s="144">
        <f>IF(N665="snížená",J665,0)</f>
        <v>0</v>
      </c>
      <c r="BG665" s="144">
        <f>IF(N665="zákl. přenesená",J665,0)</f>
        <v>0</v>
      </c>
      <c r="BH665" s="144">
        <f>IF(N665="sníž. přenesená",J665,0)</f>
        <v>0</v>
      </c>
      <c r="BI665" s="144">
        <f>IF(N665="nulová",J665,0)</f>
        <v>0</v>
      </c>
      <c r="BJ665" s="2" t="s">
        <v>86</v>
      </c>
      <c r="BK665" s="144">
        <f>ROUND(I665*H665,2)</f>
        <v>0</v>
      </c>
      <c r="BL665" s="2" t="s">
        <v>249</v>
      </c>
      <c r="BM665" s="143" t="s">
        <v>1154</v>
      </c>
    </row>
    <row r="666" spans="2:65" s="16" customFormat="1">
      <c r="B666" s="17"/>
      <c r="C666" s="219"/>
      <c r="D666" s="145" t="s">
        <v>174</v>
      </c>
      <c r="F666" s="146" t="s">
        <v>1155</v>
      </c>
      <c r="I666" s="147"/>
      <c r="L666" s="17"/>
      <c r="M666" s="148"/>
      <c r="T666" s="41"/>
      <c r="AT666" s="2" t="s">
        <v>174</v>
      </c>
      <c r="AU666" s="2" t="s">
        <v>88</v>
      </c>
    </row>
    <row r="667" spans="2:65" s="119" customFormat="1" ht="22.9" customHeight="1">
      <c r="B667" s="120"/>
      <c r="C667" s="223"/>
      <c r="D667" s="121" t="s">
        <v>77</v>
      </c>
      <c r="E667" s="130" t="s">
        <v>1156</v>
      </c>
      <c r="F667" s="130" t="s">
        <v>1157</v>
      </c>
      <c r="I667" s="123"/>
      <c r="J667" s="131">
        <f>BK667</f>
        <v>0</v>
      </c>
      <c r="L667" s="120"/>
      <c r="M667" s="125"/>
      <c r="P667" s="126">
        <f>SUM(P668:P684)</f>
        <v>0</v>
      </c>
      <c r="R667" s="126">
        <f>SUM(R668:R684)</f>
        <v>7.8558000000000017E-2</v>
      </c>
      <c r="T667" s="127">
        <f>SUM(T668:T684)</f>
        <v>0</v>
      </c>
      <c r="AR667" s="121" t="s">
        <v>88</v>
      </c>
      <c r="AT667" s="128" t="s">
        <v>77</v>
      </c>
      <c r="AU667" s="128" t="s">
        <v>86</v>
      </c>
      <c r="AY667" s="121" t="s">
        <v>165</v>
      </c>
      <c r="BK667" s="129">
        <f>SUM(BK668:BK684)</f>
        <v>0</v>
      </c>
    </row>
    <row r="668" spans="2:65" s="16" customFormat="1" ht="24.2" customHeight="1">
      <c r="B668" s="17"/>
      <c r="C668" s="218" t="s">
        <v>1158</v>
      </c>
      <c r="D668" s="132" t="s">
        <v>167</v>
      </c>
      <c r="E668" s="133" t="s">
        <v>1159</v>
      </c>
      <c r="F668" s="134" t="s">
        <v>1160</v>
      </c>
      <c r="G668" s="135" t="s">
        <v>248</v>
      </c>
      <c r="H668" s="136">
        <v>2.8</v>
      </c>
      <c r="I668" s="137"/>
      <c r="J668" s="138">
        <f>ROUND(I668*H668,2)</f>
        <v>0</v>
      </c>
      <c r="K668" s="134" t="s">
        <v>171</v>
      </c>
      <c r="L668" s="17"/>
      <c r="M668" s="139" t="s">
        <v>1</v>
      </c>
      <c r="N668" s="140" t="s">
        <v>43</v>
      </c>
      <c r="P668" s="141">
        <f>O668*H668</f>
        <v>0</v>
      </c>
      <c r="Q668" s="141">
        <v>1.5900000000000001E-3</v>
      </c>
      <c r="R668" s="141">
        <f>Q668*H668</f>
        <v>4.4520000000000002E-3</v>
      </c>
      <c r="S668" s="141">
        <v>0</v>
      </c>
      <c r="T668" s="142">
        <f>S668*H668</f>
        <v>0</v>
      </c>
      <c r="AR668" s="143" t="s">
        <v>249</v>
      </c>
      <c r="AT668" s="143" t="s">
        <v>167</v>
      </c>
      <c r="AU668" s="143" t="s">
        <v>88</v>
      </c>
      <c r="AY668" s="2" t="s">
        <v>165</v>
      </c>
      <c r="BE668" s="144">
        <f>IF(N668="základní",J668,0)</f>
        <v>0</v>
      </c>
      <c r="BF668" s="144">
        <f>IF(N668="snížená",J668,0)</f>
        <v>0</v>
      </c>
      <c r="BG668" s="144">
        <f>IF(N668="zákl. přenesená",J668,0)</f>
        <v>0</v>
      </c>
      <c r="BH668" s="144">
        <f>IF(N668="sníž. přenesená",J668,0)</f>
        <v>0</v>
      </c>
      <c r="BI668" s="144">
        <f>IF(N668="nulová",J668,0)</f>
        <v>0</v>
      </c>
      <c r="BJ668" s="2" t="s">
        <v>86</v>
      </c>
      <c r="BK668" s="144">
        <f>ROUND(I668*H668,2)</f>
        <v>0</v>
      </c>
      <c r="BL668" s="2" t="s">
        <v>249</v>
      </c>
      <c r="BM668" s="143" t="s">
        <v>1161</v>
      </c>
    </row>
    <row r="669" spans="2:65" s="16" customFormat="1">
      <c r="B669" s="17"/>
      <c r="C669" s="219"/>
      <c r="D669" s="145" t="s">
        <v>174</v>
      </c>
      <c r="F669" s="146" t="s">
        <v>1162</v>
      </c>
      <c r="I669" s="147"/>
      <c r="L669" s="17"/>
      <c r="M669" s="148"/>
      <c r="T669" s="41"/>
      <c r="AT669" s="2" t="s">
        <v>174</v>
      </c>
      <c r="AU669" s="2" t="s">
        <v>88</v>
      </c>
    </row>
    <row r="670" spans="2:65" s="149" customFormat="1" ht="11.25">
      <c r="B670" s="150"/>
      <c r="C670" s="220"/>
      <c r="D670" s="151" t="s">
        <v>176</v>
      </c>
      <c r="E670" s="152" t="s">
        <v>1</v>
      </c>
      <c r="F670" s="153" t="s">
        <v>1163</v>
      </c>
      <c r="H670" s="152" t="s">
        <v>1</v>
      </c>
      <c r="I670" s="154"/>
      <c r="L670" s="150"/>
      <c r="M670" s="155"/>
      <c r="T670" s="156"/>
      <c r="AT670" s="152" t="s">
        <v>176</v>
      </c>
      <c r="AU670" s="152" t="s">
        <v>88</v>
      </c>
      <c r="AV670" s="149" t="s">
        <v>86</v>
      </c>
      <c r="AW670" s="149" t="s">
        <v>34</v>
      </c>
      <c r="AX670" s="149" t="s">
        <v>78</v>
      </c>
      <c r="AY670" s="152" t="s">
        <v>165</v>
      </c>
    </row>
    <row r="671" spans="2:65" s="157" customFormat="1" ht="11.25">
      <c r="B671" s="158"/>
      <c r="C671" s="221"/>
      <c r="D671" s="151" t="s">
        <v>176</v>
      </c>
      <c r="E671" s="159" t="s">
        <v>1</v>
      </c>
      <c r="F671" s="160" t="s">
        <v>1164</v>
      </c>
      <c r="H671" s="161">
        <v>2.8</v>
      </c>
      <c r="I671" s="162"/>
      <c r="L671" s="158"/>
      <c r="M671" s="163"/>
      <c r="T671" s="164"/>
      <c r="AT671" s="159" t="s">
        <v>176</v>
      </c>
      <c r="AU671" s="159" t="s">
        <v>88</v>
      </c>
      <c r="AV671" s="157" t="s">
        <v>88</v>
      </c>
      <c r="AW671" s="157" t="s">
        <v>34</v>
      </c>
      <c r="AX671" s="157" t="s">
        <v>86</v>
      </c>
      <c r="AY671" s="159" t="s">
        <v>165</v>
      </c>
    </row>
    <row r="672" spans="2:65" s="16" customFormat="1" ht="24.2" customHeight="1">
      <c r="B672" s="17"/>
      <c r="C672" s="218" t="s">
        <v>1165</v>
      </c>
      <c r="D672" s="132" t="s">
        <v>167</v>
      </c>
      <c r="E672" s="133" t="s">
        <v>1166</v>
      </c>
      <c r="F672" s="134" t="s">
        <v>1167</v>
      </c>
      <c r="G672" s="135" t="s">
        <v>452</v>
      </c>
      <c r="H672" s="136">
        <v>1</v>
      </c>
      <c r="I672" s="137"/>
      <c r="J672" s="138">
        <f>ROUND(I672*H672,2)</f>
        <v>0</v>
      </c>
      <c r="K672" s="134" t="s">
        <v>171</v>
      </c>
      <c r="L672" s="17"/>
      <c r="M672" s="139" t="s">
        <v>1</v>
      </c>
      <c r="N672" s="140" t="s">
        <v>43</v>
      </c>
      <c r="P672" s="141">
        <f>O672*H672</f>
        <v>0</v>
      </c>
      <c r="Q672" s="141">
        <v>5.28E-3</v>
      </c>
      <c r="R672" s="141">
        <f>Q672*H672</f>
        <v>5.28E-3</v>
      </c>
      <c r="S672" s="141">
        <v>0</v>
      </c>
      <c r="T672" s="142">
        <f>S672*H672</f>
        <v>0</v>
      </c>
      <c r="AR672" s="143" t="s">
        <v>249</v>
      </c>
      <c r="AT672" s="143" t="s">
        <v>167</v>
      </c>
      <c r="AU672" s="143" t="s">
        <v>88</v>
      </c>
      <c r="AY672" s="2" t="s">
        <v>165</v>
      </c>
      <c r="BE672" s="144">
        <f>IF(N672="základní",J672,0)</f>
        <v>0</v>
      </c>
      <c r="BF672" s="144">
        <f>IF(N672="snížená",J672,0)</f>
        <v>0</v>
      </c>
      <c r="BG672" s="144">
        <f>IF(N672="zákl. přenesená",J672,0)</f>
        <v>0</v>
      </c>
      <c r="BH672" s="144">
        <f>IF(N672="sníž. přenesená",J672,0)</f>
        <v>0</v>
      </c>
      <c r="BI672" s="144">
        <f>IF(N672="nulová",J672,0)</f>
        <v>0</v>
      </c>
      <c r="BJ672" s="2" t="s">
        <v>86</v>
      </c>
      <c r="BK672" s="144">
        <f>ROUND(I672*H672,2)</f>
        <v>0</v>
      </c>
      <c r="BL672" s="2" t="s">
        <v>249</v>
      </c>
      <c r="BM672" s="143" t="s">
        <v>1168</v>
      </c>
    </row>
    <row r="673" spans="2:65" s="16" customFormat="1">
      <c r="B673" s="17"/>
      <c r="C673" s="219"/>
      <c r="D673" s="145" t="s">
        <v>174</v>
      </c>
      <c r="F673" s="146" t="s">
        <v>1169</v>
      </c>
      <c r="I673" s="147"/>
      <c r="L673" s="17"/>
      <c r="M673" s="148"/>
      <c r="T673" s="41"/>
      <c r="AT673" s="2" t="s">
        <v>174</v>
      </c>
      <c r="AU673" s="2" t="s">
        <v>88</v>
      </c>
    </row>
    <row r="674" spans="2:65" s="16" customFormat="1" ht="33" customHeight="1">
      <c r="B674" s="17"/>
      <c r="C674" s="218" t="s">
        <v>1170</v>
      </c>
      <c r="D674" s="132" t="s">
        <v>167</v>
      </c>
      <c r="E674" s="133" t="s">
        <v>1171</v>
      </c>
      <c r="F674" s="134" t="s">
        <v>1172</v>
      </c>
      <c r="G674" s="135" t="s">
        <v>248</v>
      </c>
      <c r="H674" s="136">
        <v>22.8</v>
      </c>
      <c r="I674" s="137"/>
      <c r="J674" s="138">
        <f>ROUND(I674*H674,2)</f>
        <v>0</v>
      </c>
      <c r="K674" s="134" t="s">
        <v>171</v>
      </c>
      <c r="L674" s="17"/>
      <c r="M674" s="139" t="s">
        <v>1</v>
      </c>
      <c r="N674" s="140" t="s">
        <v>43</v>
      </c>
      <c r="P674" s="141">
        <f>O674*H674</f>
        <v>0</v>
      </c>
      <c r="Q674" s="141">
        <v>2.0300000000000001E-3</v>
      </c>
      <c r="R674" s="141">
        <f>Q674*H674</f>
        <v>4.6284000000000006E-2</v>
      </c>
      <c r="S674" s="141">
        <v>0</v>
      </c>
      <c r="T674" s="142">
        <f>S674*H674</f>
        <v>0</v>
      </c>
      <c r="AR674" s="143" t="s">
        <v>249</v>
      </c>
      <c r="AT674" s="143" t="s">
        <v>167</v>
      </c>
      <c r="AU674" s="143" t="s">
        <v>88</v>
      </c>
      <c r="AY674" s="2" t="s">
        <v>165</v>
      </c>
      <c r="BE674" s="144">
        <f>IF(N674="základní",J674,0)</f>
        <v>0</v>
      </c>
      <c r="BF674" s="144">
        <f>IF(N674="snížená",J674,0)</f>
        <v>0</v>
      </c>
      <c r="BG674" s="144">
        <f>IF(N674="zákl. přenesená",J674,0)</f>
        <v>0</v>
      </c>
      <c r="BH674" s="144">
        <f>IF(N674="sníž. přenesená",J674,0)</f>
        <v>0</v>
      </c>
      <c r="BI674" s="144">
        <f>IF(N674="nulová",J674,0)</f>
        <v>0</v>
      </c>
      <c r="BJ674" s="2" t="s">
        <v>86</v>
      </c>
      <c r="BK674" s="144">
        <f>ROUND(I674*H674,2)</f>
        <v>0</v>
      </c>
      <c r="BL674" s="2" t="s">
        <v>249</v>
      </c>
      <c r="BM674" s="143" t="s">
        <v>1173</v>
      </c>
    </row>
    <row r="675" spans="2:65" s="16" customFormat="1">
      <c r="B675" s="17"/>
      <c r="C675" s="219"/>
      <c r="D675" s="145" t="s">
        <v>174</v>
      </c>
      <c r="F675" s="146" t="s">
        <v>1174</v>
      </c>
      <c r="I675" s="147"/>
      <c r="L675" s="17"/>
      <c r="M675" s="148"/>
      <c r="T675" s="41"/>
      <c r="AT675" s="2" t="s">
        <v>174</v>
      </c>
      <c r="AU675" s="2" t="s">
        <v>88</v>
      </c>
    </row>
    <row r="676" spans="2:65" s="149" customFormat="1" ht="11.25">
      <c r="B676" s="150"/>
      <c r="C676" s="220"/>
      <c r="D676" s="151" t="s">
        <v>176</v>
      </c>
      <c r="E676" s="152" t="s">
        <v>1</v>
      </c>
      <c r="F676" s="153" t="s">
        <v>1175</v>
      </c>
      <c r="H676" s="152" t="s">
        <v>1</v>
      </c>
      <c r="I676" s="154"/>
      <c r="L676" s="150"/>
      <c r="M676" s="155"/>
      <c r="T676" s="156"/>
      <c r="AT676" s="152" t="s">
        <v>176</v>
      </c>
      <c r="AU676" s="152" t="s">
        <v>88</v>
      </c>
      <c r="AV676" s="149" t="s">
        <v>86</v>
      </c>
      <c r="AW676" s="149" t="s">
        <v>34</v>
      </c>
      <c r="AX676" s="149" t="s">
        <v>78</v>
      </c>
      <c r="AY676" s="152" t="s">
        <v>165</v>
      </c>
    </row>
    <row r="677" spans="2:65" s="157" customFormat="1" ht="11.25">
      <c r="B677" s="158"/>
      <c r="C677" s="221"/>
      <c r="D677" s="151" t="s">
        <v>176</v>
      </c>
      <c r="E677" s="159" t="s">
        <v>1</v>
      </c>
      <c r="F677" s="160" t="s">
        <v>1059</v>
      </c>
      <c r="H677" s="161">
        <v>22.8</v>
      </c>
      <c r="I677" s="162"/>
      <c r="L677" s="158"/>
      <c r="M677" s="163"/>
      <c r="T677" s="164"/>
      <c r="AT677" s="159" t="s">
        <v>176</v>
      </c>
      <c r="AU677" s="159" t="s">
        <v>88</v>
      </c>
      <c r="AV677" s="157" t="s">
        <v>88</v>
      </c>
      <c r="AW677" s="157" t="s">
        <v>34</v>
      </c>
      <c r="AX677" s="157" t="s">
        <v>86</v>
      </c>
      <c r="AY677" s="159" t="s">
        <v>165</v>
      </c>
    </row>
    <row r="678" spans="2:65" s="16" customFormat="1" ht="24.2" customHeight="1">
      <c r="B678" s="17"/>
      <c r="C678" s="218" t="s">
        <v>1176</v>
      </c>
      <c r="D678" s="132" t="s">
        <v>167</v>
      </c>
      <c r="E678" s="133" t="s">
        <v>1177</v>
      </c>
      <c r="F678" s="134" t="s">
        <v>1178</v>
      </c>
      <c r="G678" s="135" t="s">
        <v>248</v>
      </c>
      <c r="H678" s="136">
        <v>7.8</v>
      </c>
      <c r="I678" s="137"/>
      <c r="J678" s="138">
        <f>ROUND(I678*H678,2)</f>
        <v>0</v>
      </c>
      <c r="K678" s="134" t="s">
        <v>171</v>
      </c>
      <c r="L678" s="17"/>
      <c r="M678" s="139" t="s">
        <v>1</v>
      </c>
      <c r="N678" s="140" t="s">
        <v>43</v>
      </c>
      <c r="P678" s="141">
        <f>O678*H678</f>
        <v>0</v>
      </c>
      <c r="Q678" s="141">
        <v>2.8900000000000002E-3</v>
      </c>
      <c r="R678" s="141">
        <f>Q678*H678</f>
        <v>2.2542E-2</v>
      </c>
      <c r="S678" s="141">
        <v>0</v>
      </c>
      <c r="T678" s="142">
        <f>S678*H678</f>
        <v>0</v>
      </c>
      <c r="AR678" s="143" t="s">
        <v>249</v>
      </c>
      <c r="AT678" s="143" t="s">
        <v>167</v>
      </c>
      <c r="AU678" s="143" t="s">
        <v>88</v>
      </c>
      <c r="AY678" s="2" t="s">
        <v>165</v>
      </c>
      <c r="BE678" s="144">
        <f>IF(N678="základní",J678,0)</f>
        <v>0</v>
      </c>
      <c r="BF678" s="144">
        <f>IF(N678="snížená",J678,0)</f>
        <v>0</v>
      </c>
      <c r="BG678" s="144">
        <f>IF(N678="zákl. přenesená",J678,0)</f>
        <v>0</v>
      </c>
      <c r="BH678" s="144">
        <f>IF(N678="sníž. přenesená",J678,0)</f>
        <v>0</v>
      </c>
      <c r="BI678" s="144">
        <f>IF(N678="nulová",J678,0)</f>
        <v>0</v>
      </c>
      <c r="BJ678" s="2" t="s">
        <v>86</v>
      </c>
      <c r="BK678" s="144">
        <f>ROUND(I678*H678,2)</f>
        <v>0</v>
      </c>
      <c r="BL678" s="2" t="s">
        <v>249</v>
      </c>
      <c r="BM678" s="143" t="s">
        <v>1179</v>
      </c>
    </row>
    <row r="679" spans="2:65" s="16" customFormat="1">
      <c r="B679" s="17"/>
      <c r="C679" s="219"/>
      <c r="D679" s="145" t="s">
        <v>174</v>
      </c>
      <c r="F679" s="146" t="s">
        <v>1180</v>
      </c>
      <c r="I679" s="147"/>
      <c r="L679" s="17"/>
      <c r="M679" s="148"/>
      <c r="T679" s="41"/>
      <c r="AT679" s="2" t="s">
        <v>174</v>
      </c>
      <c r="AU679" s="2" t="s">
        <v>88</v>
      </c>
    </row>
    <row r="680" spans="2:65" s="149" customFormat="1" ht="11.25">
      <c r="B680" s="150"/>
      <c r="C680" s="220"/>
      <c r="D680" s="151" t="s">
        <v>176</v>
      </c>
      <c r="E680" s="152" t="s">
        <v>1</v>
      </c>
      <c r="F680" s="153" t="s">
        <v>1181</v>
      </c>
      <c r="H680" s="152" t="s">
        <v>1</v>
      </c>
      <c r="I680" s="154"/>
      <c r="L680" s="150"/>
      <c r="M680" s="155"/>
      <c r="T680" s="156"/>
      <c r="AT680" s="152" t="s">
        <v>176</v>
      </c>
      <c r="AU680" s="152" t="s">
        <v>88</v>
      </c>
      <c r="AV680" s="149" t="s">
        <v>86</v>
      </c>
      <c r="AW680" s="149" t="s">
        <v>34</v>
      </c>
      <c r="AX680" s="149" t="s">
        <v>78</v>
      </c>
      <c r="AY680" s="152" t="s">
        <v>165</v>
      </c>
    </row>
    <row r="681" spans="2:65" s="157" customFormat="1" ht="11.25">
      <c r="B681" s="158"/>
      <c r="C681" s="221"/>
      <c r="D681" s="151" t="s">
        <v>176</v>
      </c>
      <c r="E681" s="159" t="s">
        <v>1</v>
      </c>
      <c r="F681" s="160" t="s">
        <v>1182</v>
      </c>
      <c r="H681" s="161">
        <v>7.8</v>
      </c>
      <c r="I681" s="162"/>
      <c r="L681" s="158"/>
      <c r="M681" s="163"/>
      <c r="T681" s="164"/>
      <c r="AT681" s="159" t="s">
        <v>176</v>
      </c>
      <c r="AU681" s="159" t="s">
        <v>88</v>
      </c>
      <c r="AV681" s="157" t="s">
        <v>88</v>
      </c>
      <c r="AW681" s="157" t="s">
        <v>34</v>
      </c>
      <c r="AX681" s="157" t="s">
        <v>86</v>
      </c>
      <c r="AY681" s="159" t="s">
        <v>165</v>
      </c>
    </row>
    <row r="682" spans="2:65" s="16" customFormat="1" ht="16.5" customHeight="1">
      <c r="B682" s="17"/>
      <c r="C682" s="218" t="s">
        <v>1183</v>
      </c>
      <c r="D682" s="132" t="s">
        <v>167</v>
      </c>
      <c r="E682" s="133" t="s">
        <v>1184</v>
      </c>
      <c r="F682" s="134" t="s">
        <v>1185</v>
      </c>
      <c r="G682" s="135" t="s">
        <v>203</v>
      </c>
      <c r="H682" s="136">
        <v>1</v>
      </c>
      <c r="I682" s="137"/>
      <c r="J682" s="138">
        <f>ROUND(I682*H682,2)</f>
        <v>0</v>
      </c>
      <c r="K682" s="134" t="s">
        <v>1</v>
      </c>
      <c r="L682" s="17"/>
      <c r="M682" s="139" t="s">
        <v>1</v>
      </c>
      <c r="N682" s="140" t="s">
        <v>43</v>
      </c>
      <c r="P682" s="141">
        <f>O682*H682</f>
        <v>0</v>
      </c>
      <c r="Q682" s="141">
        <v>0</v>
      </c>
      <c r="R682" s="141">
        <f>Q682*H682</f>
        <v>0</v>
      </c>
      <c r="S682" s="141">
        <v>0</v>
      </c>
      <c r="T682" s="142">
        <f>S682*H682</f>
        <v>0</v>
      </c>
      <c r="AR682" s="143" t="s">
        <v>249</v>
      </c>
      <c r="AT682" s="143" t="s">
        <v>167</v>
      </c>
      <c r="AU682" s="143" t="s">
        <v>88</v>
      </c>
      <c r="AY682" s="2" t="s">
        <v>165</v>
      </c>
      <c r="BE682" s="144">
        <f>IF(N682="základní",J682,0)</f>
        <v>0</v>
      </c>
      <c r="BF682" s="144">
        <f>IF(N682="snížená",J682,0)</f>
        <v>0</v>
      </c>
      <c r="BG682" s="144">
        <f>IF(N682="zákl. přenesená",J682,0)</f>
        <v>0</v>
      </c>
      <c r="BH682" s="144">
        <f>IF(N682="sníž. přenesená",J682,0)</f>
        <v>0</v>
      </c>
      <c r="BI682" s="144">
        <f>IF(N682="nulová",J682,0)</f>
        <v>0</v>
      </c>
      <c r="BJ682" s="2" t="s">
        <v>86</v>
      </c>
      <c r="BK682" s="144">
        <f>ROUND(I682*H682,2)</f>
        <v>0</v>
      </c>
      <c r="BL682" s="2" t="s">
        <v>249</v>
      </c>
      <c r="BM682" s="143" t="s">
        <v>1186</v>
      </c>
    </row>
    <row r="683" spans="2:65" s="16" customFormat="1" ht="24.2" customHeight="1">
      <c r="B683" s="17"/>
      <c r="C683" s="218" t="s">
        <v>1187</v>
      </c>
      <c r="D683" s="132" t="s">
        <v>167</v>
      </c>
      <c r="E683" s="133" t="s">
        <v>1188</v>
      </c>
      <c r="F683" s="134" t="s">
        <v>1189</v>
      </c>
      <c r="G683" s="135" t="s">
        <v>278</v>
      </c>
      <c r="H683" s="136">
        <v>7.9000000000000001E-2</v>
      </c>
      <c r="I683" s="137"/>
      <c r="J683" s="138">
        <f>ROUND(I683*H683,2)</f>
        <v>0</v>
      </c>
      <c r="K683" s="134" t="s">
        <v>171</v>
      </c>
      <c r="L683" s="17"/>
      <c r="M683" s="139" t="s">
        <v>1</v>
      </c>
      <c r="N683" s="140" t="s">
        <v>43</v>
      </c>
      <c r="P683" s="141">
        <f>O683*H683</f>
        <v>0</v>
      </c>
      <c r="Q683" s="141">
        <v>0</v>
      </c>
      <c r="R683" s="141">
        <f>Q683*H683</f>
        <v>0</v>
      </c>
      <c r="S683" s="141">
        <v>0</v>
      </c>
      <c r="T683" s="142">
        <f>S683*H683</f>
        <v>0</v>
      </c>
      <c r="AR683" s="143" t="s">
        <v>249</v>
      </c>
      <c r="AT683" s="143" t="s">
        <v>167</v>
      </c>
      <c r="AU683" s="143" t="s">
        <v>88</v>
      </c>
      <c r="AY683" s="2" t="s">
        <v>165</v>
      </c>
      <c r="BE683" s="144">
        <f>IF(N683="základní",J683,0)</f>
        <v>0</v>
      </c>
      <c r="BF683" s="144">
        <f>IF(N683="snížená",J683,0)</f>
        <v>0</v>
      </c>
      <c r="BG683" s="144">
        <f>IF(N683="zákl. přenesená",J683,0)</f>
        <v>0</v>
      </c>
      <c r="BH683" s="144">
        <f>IF(N683="sníž. přenesená",J683,0)</f>
        <v>0</v>
      </c>
      <c r="BI683" s="144">
        <f>IF(N683="nulová",J683,0)</f>
        <v>0</v>
      </c>
      <c r="BJ683" s="2" t="s">
        <v>86</v>
      </c>
      <c r="BK683" s="144">
        <f>ROUND(I683*H683,2)</f>
        <v>0</v>
      </c>
      <c r="BL683" s="2" t="s">
        <v>249</v>
      </c>
      <c r="BM683" s="143" t="s">
        <v>1190</v>
      </c>
    </row>
    <row r="684" spans="2:65" s="16" customFormat="1">
      <c r="B684" s="17"/>
      <c r="C684" s="219"/>
      <c r="D684" s="145" t="s">
        <v>174</v>
      </c>
      <c r="F684" s="146" t="s">
        <v>1191</v>
      </c>
      <c r="I684" s="147"/>
      <c r="L684" s="17"/>
      <c r="M684" s="148"/>
      <c r="T684" s="41"/>
      <c r="AT684" s="2" t="s">
        <v>174</v>
      </c>
      <c r="AU684" s="2" t="s">
        <v>88</v>
      </c>
    </row>
    <row r="685" spans="2:65" s="119" customFormat="1" ht="22.9" customHeight="1">
      <c r="B685" s="120"/>
      <c r="C685" s="223"/>
      <c r="D685" s="121" t="s">
        <v>77</v>
      </c>
      <c r="E685" s="130" t="s">
        <v>1192</v>
      </c>
      <c r="F685" s="130" t="s">
        <v>1193</v>
      </c>
      <c r="I685" s="123"/>
      <c r="J685" s="131">
        <f>BK685</f>
        <v>0</v>
      </c>
      <c r="L685" s="120"/>
      <c r="M685" s="125"/>
      <c r="P685" s="126">
        <f>SUM(P686:P718)</f>
        <v>0</v>
      </c>
      <c r="R685" s="126">
        <f>SUM(R686:R718)</f>
        <v>6.6543164499999987</v>
      </c>
      <c r="T685" s="127">
        <f>SUM(T686:T718)</f>
        <v>0</v>
      </c>
      <c r="AR685" s="121" t="s">
        <v>88</v>
      </c>
      <c r="AT685" s="128" t="s">
        <v>77</v>
      </c>
      <c r="AU685" s="128" t="s">
        <v>86</v>
      </c>
      <c r="AY685" s="121" t="s">
        <v>165</v>
      </c>
      <c r="BK685" s="129">
        <f>SUM(BK686:BK718)</f>
        <v>0</v>
      </c>
    </row>
    <row r="686" spans="2:65" s="16" customFormat="1" ht="24.2" customHeight="1">
      <c r="B686" s="17"/>
      <c r="C686" s="218" t="s">
        <v>1194</v>
      </c>
      <c r="D686" s="132" t="s">
        <v>167</v>
      </c>
      <c r="E686" s="133" t="s">
        <v>1195</v>
      </c>
      <c r="F686" s="134" t="s">
        <v>1196</v>
      </c>
      <c r="G686" s="135" t="s">
        <v>268</v>
      </c>
      <c r="H686" s="136">
        <v>129.048</v>
      </c>
      <c r="I686" s="137"/>
      <c r="J686" s="138">
        <f>ROUND(I686*H686,2)</f>
        <v>0</v>
      </c>
      <c r="K686" s="134" t="s">
        <v>171</v>
      </c>
      <c r="L686" s="17"/>
      <c r="M686" s="139" t="s">
        <v>1</v>
      </c>
      <c r="N686" s="140" t="s">
        <v>43</v>
      </c>
      <c r="P686" s="141">
        <f>O686*H686</f>
        <v>0</v>
      </c>
      <c r="Q686" s="141">
        <v>4.3490000000000001E-2</v>
      </c>
      <c r="R686" s="141">
        <f>Q686*H686</f>
        <v>5.6122975200000003</v>
      </c>
      <c r="S686" s="141">
        <v>0</v>
      </c>
      <c r="T686" s="142">
        <f>S686*H686</f>
        <v>0</v>
      </c>
      <c r="AR686" s="143" t="s">
        <v>249</v>
      </c>
      <c r="AT686" s="143" t="s">
        <v>167</v>
      </c>
      <c r="AU686" s="143" t="s">
        <v>88</v>
      </c>
      <c r="AY686" s="2" t="s">
        <v>165</v>
      </c>
      <c r="BE686" s="144">
        <f>IF(N686="základní",J686,0)</f>
        <v>0</v>
      </c>
      <c r="BF686" s="144">
        <f>IF(N686="snížená",J686,0)</f>
        <v>0</v>
      </c>
      <c r="BG686" s="144">
        <f>IF(N686="zákl. přenesená",J686,0)</f>
        <v>0</v>
      </c>
      <c r="BH686" s="144">
        <f>IF(N686="sníž. přenesená",J686,0)</f>
        <v>0</v>
      </c>
      <c r="BI686" s="144">
        <f>IF(N686="nulová",J686,0)</f>
        <v>0</v>
      </c>
      <c r="BJ686" s="2" t="s">
        <v>86</v>
      </c>
      <c r="BK686" s="144">
        <f>ROUND(I686*H686,2)</f>
        <v>0</v>
      </c>
      <c r="BL686" s="2" t="s">
        <v>249</v>
      </c>
      <c r="BM686" s="143" t="s">
        <v>1197</v>
      </c>
    </row>
    <row r="687" spans="2:65" s="16" customFormat="1">
      <c r="B687" s="17"/>
      <c r="C687" s="219"/>
      <c r="D687" s="145" t="s">
        <v>174</v>
      </c>
      <c r="F687" s="146" t="s">
        <v>1198</v>
      </c>
      <c r="I687" s="147"/>
      <c r="L687" s="17"/>
      <c r="M687" s="148"/>
      <c r="T687" s="41"/>
      <c r="AT687" s="2" t="s">
        <v>174</v>
      </c>
      <c r="AU687" s="2" t="s">
        <v>88</v>
      </c>
    </row>
    <row r="688" spans="2:65" s="16" customFormat="1" ht="29.25">
      <c r="B688" s="17"/>
      <c r="C688" s="219"/>
      <c r="D688" s="151" t="s">
        <v>205</v>
      </c>
      <c r="F688" s="173" t="s">
        <v>1199</v>
      </c>
      <c r="I688" s="147"/>
      <c r="L688" s="17"/>
      <c r="M688" s="148"/>
      <c r="T688" s="41"/>
      <c r="AT688" s="2" t="s">
        <v>205</v>
      </c>
      <c r="AU688" s="2" t="s">
        <v>88</v>
      </c>
    </row>
    <row r="689" spans="2:65" s="149" customFormat="1" ht="11.25">
      <c r="B689" s="150"/>
      <c r="C689" s="220"/>
      <c r="D689" s="151" t="s">
        <v>176</v>
      </c>
      <c r="E689" s="152" t="s">
        <v>1</v>
      </c>
      <c r="F689" s="153" t="s">
        <v>1200</v>
      </c>
      <c r="H689" s="152" t="s">
        <v>1</v>
      </c>
      <c r="I689" s="154"/>
      <c r="L689" s="150"/>
      <c r="M689" s="155"/>
      <c r="T689" s="156"/>
      <c r="AT689" s="152" t="s">
        <v>176</v>
      </c>
      <c r="AU689" s="152" t="s">
        <v>88</v>
      </c>
      <c r="AV689" s="149" t="s">
        <v>86</v>
      </c>
      <c r="AW689" s="149" t="s">
        <v>34</v>
      </c>
      <c r="AX689" s="149" t="s">
        <v>78</v>
      </c>
      <c r="AY689" s="152" t="s">
        <v>165</v>
      </c>
    </row>
    <row r="690" spans="2:65" s="157" customFormat="1" ht="11.25">
      <c r="B690" s="158"/>
      <c r="C690" s="221"/>
      <c r="D690" s="151" t="s">
        <v>176</v>
      </c>
      <c r="E690" s="159" t="s">
        <v>1</v>
      </c>
      <c r="F690" s="160" t="s">
        <v>1201</v>
      </c>
      <c r="H690" s="161">
        <v>129.048</v>
      </c>
      <c r="I690" s="162"/>
      <c r="L690" s="158"/>
      <c r="M690" s="163"/>
      <c r="T690" s="164"/>
      <c r="AT690" s="159" t="s">
        <v>176</v>
      </c>
      <c r="AU690" s="159" t="s">
        <v>88</v>
      </c>
      <c r="AV690" s="157" t="s">
        <v>88</v>
      </c>
      <c r="AW690" s="157" t="s">
        <v>34</v>
      </c>
      <c r="AX690" s="157" t="s">
        <v>86</v>
      </c>
      <c r="AY690" s="159" t="s">
        <v>165</v>
      </c>
    </row>
    <row r="691" spans="2:65" s="16" customFormat="1" ht="24.2" customHeight="1">
      <c r="B691" s="17"/>
      <c r="C691" s="218" t="s">
        <v>1202</v>
      </c>
      <c r="D691" s="132" t="s">
        <v>167</v>
      </c>
      <c r="E691" s="133" t="s">
        <v>1203</v>
      </c>
      <c r="F691" s="134" t="s">
        <v>1204</v>
      </c>
      <c r="G691" s="135" t="s">
        <v>248</v>
      </c>
      <c r="H691" s="136">
        <v>22.8</v>
      </c>
      <c r="I691" s="137"/>
      <c r="J691" s="138">
        <f>ROUND(I691*H691,2)</f>
        <v>0</v>
      </c>
      <c r="K691" s="134" t="s">
        <v>171</v>
      </c>
      <c r="L691" s="17"/>
      <c r="M691" s="139" t="s">
        <v>1</v>
      </c>
      <c r="N691" s="140" t="s">
        <v>43</v>
      </c>
      <c r="P691" s="141">
        <f>O691*H691</f>
        <v>0</v>
      </c>
      <c r="Q691" s="141">
        <v>1.1E-4</v>
      </c>
      <c r="R691" s="141">
        <f>Q691*H691</f>
        <v>2.5080000000000002E-3</v>
      </c>
      <c r="S691" s="141">
        <v>0</v>
      </c>
      <c r="T691" s="142">
        <f>S691*H691</f>
        <v>0</v>
      </c>
      <c r="AR691" s="143" t="s">
        <v>249</v>
      </c>
      <c r="AT691" s="143" t="s">
        <v>167</v>
      </c>
      <c r="AU691" s="143" t="s">
        <v>88</v>
      </c>
      <c r="AY691" s="2" t="s">
        <v>165</v>
      </c>
      <c r="BE691" s="144">
        <f>IF(N691="základní",J691,0)</f>
        <v>0</v>
      </c>
      <c r="BF691" s="144">
        <f>IF(N691="snížená",J691,0)</f>
        <v>0</v>
      </c>
      <c r="BG691" s="144">
        <f>IF(N691="zákl. přenesená",J691,0)</f>
        <v>0</v>
      </c>
      <c r="BH691" s="144">
        <f>IF(N691="sníž. přenesená",J691,0)</f>
        <v>0</v>
      </c>
      <c r="BI691" s="144">
        <f>IF(N691="nulová",J691,0)</f>
        <v>0</v>
      </c>
      <c r="BJ691" s="2" t="s">
        <v>86</v>
      </c>
      <c r="BK691" s="144">
        <f>ROUND(I691*H691,2)</f>
        <v>0</v>
      </c>
      <c r="BL691" s="2" t="s">
        <v>249</v>
      </c>
      <c r="BM691" s="143" t="s">
        <v>1205</v>
      </c>
    </row>
    <row r="692" spans="2:65" s="16" customFormat="1">
      <c r="B692" s="17"/>
      <c r="C692" s="219"/>
      <c r="D692" s="145" t="s">
        <v>174</v>
      </c>
      <c r="F692" s="146" t="s">
        <v>1206</v>
      </c>
      <c r="I692" s="147"/>
      <c r="L692" s="17"/>
      <c r="M692" s="148"/>
      <c r="T692" s="41"/>
      <c r="AT692" s="2" t="s">
        <v>174</v>
      </c>
      <c r="AU692" s="2" t="s">
        <v>88</v>
      </c>
    </row>
    <row r="693" spans="2:65" s="157" customFormat="1" ht="11.25">
      <c r="B693" s="158"/>
      <c r="C693" s="221"/>
      <c r="D693" s="151" t="s">
        <v>176</v>
      </c>
      <c r="E693" s="159" t="s">
        <v>1</v>
      </c>
      <c r="F693" s="160" t="s">
        <v>1059</v>
      </c>
      <c r="H693" s="161">
        <v>22.8</v>
      </c>
      <c r="I693" s="162"/>
      <c r="L693" s="158"/>
      <c r="M693" s="163"/>
      <c r="T693" s="164"/>
      <c r="AT693" s="159" t="s">
        <v>176</v>
      </c>
      <c r="AU693" s="159" t="s">
        <v>88</v>
      </c>
      <c r="AV693" s="157" t="s">
        <v>88</v>
      </c>
      <c r="AW693" s="157" t="s">
        <v>34</v>
      </c>
      <c r="AX693" s="157" t="s">
        <v>86</v>
      </c>
      <c r="AY693" s="159" t="s">
        <v>165</v>
      </c>
    </row>
    <row r="694" spans="2:65" s="16" customFormat="1" ht="24.2" customHeight="1">
      <c r="B694" s="17"/>
      <c r="C694" s="218" t="s">
        <v>1207</v>
      </c>
      <c r="D694" s="132" t="s">
        <v>167</v>
      </c>
      <c r="E694" s="133" t="s">
        <v>1208</v>
      </c>
      <c r="F694" s="134" t="s">
        <v>1209</v>
      </c>
      <c r="G694" s="135" t="s">
        <v>248</v>
      </c>
      <c r="H694" s="136">
        <v>22.8</v>
      </c>
      <c r="I694" s="137"/>
      <c r="J694" s="138">
        <f>ROUND(I694*H694,2)</f>
        <v>0</v>
      </c>
      <c r="K694" s="134" t="s">
        <v>171</v>
      </c>
      <c r="L694" s="17"/>
      <c r="M694" s="139" t="s">
        <v>1</v>
      </c>
      <c r="N694" s="140" t="s">
        <v>43</v>
      </c>
      <c r="P694" s="141">
        <f>O694*H694</f>
        <v>0</v>
      </c>
      <c r="Q694" s="141">
        <v>1.1E-4</v>
      </c>
      <c r="R694" s="141">
        <f>Q694*H694</f>
        <v>2.5080000000000002E-3</v>
      </c>
      <c r="S694" s="141">
        <v>0</v>
      </c>
      <c r="T694" s="142">
        <f>S694*H694</f>
        <v>0</v>
      </c>
      <c r="AR694" s="143" t="s">
        <v>249</v>
      </c>
      <c r="AT694" s="143" t="s">
        <v>167</v>
      </c>
      <c r="AU694" s="143" t="s">
        <v>88</v>
      </c>
      <c r="AY694" s="2" t="s">
        <v>165</v>
      </c>
      <c r="BE694" s="144">
        <f>IF(N694="základní",J694,0)</f>
        <v>0</v>
      </c>
      <c r="BF694" s="144">
        <f>IF(N694="snížená",J694,0)</f>
        <v>0</v>
      </c>
      <c r="BG694" s="144">
        <f>IF(N694="zákl. přenesená",J694,0)</f>
        <v>0</v>
      </c>
      <c r="BH694" s="144">
        <f>IF(N694="sníž. přenesená",J694,0)</f>
        <v>0</v>
      </c>
      <c r="BI694" s="144">
        <f>IF(N694="nulová",J694,0)</f>
        <v>0</v>
      </c>
      <c r="BJ694" s="2" t="s">
        <v>86</v>
      </c>
      <c r="BK694" s="144">
        <f>ROUND(I694*H694,2)</f>
        <v>0</v>
      </c>
      <c r="BL694" s="2" t="s">
        <v>249</v>
      </c>
      <c r="BM694" s="143" t="s">
        <v>1210</v>
      </c>
    </row>
    <row r="695" spans="2:65" s="16" customFormat="1">
      <c r="B695" s="17"/>
      <c r="C695" s="219"/>
      <c r="D695" s="145" t="s">
        <v>174</v>
      </c>
      <c r="F695" s="146" t="s">
        <v>1211</v>
      </c>
      <c r="I695" s="147"/>
      <c r="L695" s="17"/>
      <c r="M695" s="148"/>
      <c r="T695" s="41"/>
      <c r="AT695" s="2" t="s">
        <v>174</v>
      </c>
      <c r="AU695" s="2" t="s">
        <v>88</v>
      </c>
    </row>
    <row r="696" spans="2:65" s="157" customFormat="1" ht="11.25">
      <c r="B696" s="158"/>
      <c r="C696" s="221"/>
      <c r="D696" s="151" t="s">
        <v>176</v>
      </c>
      <c r="E696" s="159" t="s">
        <v>1</v>
      </c>
      <c r="F696" s="160" t="s">
        <v>1059</v>
      </c>
      <c r="H696" s="161">
        <v>22.8</v>
      </c>
      <c r="I696" s="162"/>
      <c r="L696" s="158"/>
      <c r="M696" s="163"/>
      <c r="T696" s="164"/>
      <c r="AT696" s="159" t="s">
        <v>176</v>
      </c>
      <c r="AU696" s="159" t="s">
        <v>88</v>
      </c>
      <c r="AV696" s="157" t="s">
        <v>88</v>
      </c>
      <c r="AW696" s="157" t="s">
        <v>34</v>
      </c>
      <c r="AX696" s="157" t="s">
        <v>86</v>
      </c>
      <c r="AY696" s="159" t="s">
        <v>165</v>
      </c>
    </row>
    <row r="697" spans="2:65" s="16" customFormat="1" ht="24.2" customHeight="1">
      <c r="B697" s="17"/>
      <c r="C697" s="218" t="s">
        <v>1212</v>
      </c>
      <c r="D697" s="132" t="s">
        <v>167</v>
      </c>
      <c r="E697" s="133" t="s">
        <v>1213</v>
      </c>
      <c r="F697" s="134" t="s">
        <v>1214</v>
      </c>
      <c r="G697" s="135" t="s">
        <v>248</v>
      </c>
      <c r="H697" s="136">
        <v>11.4</v>
      </c>
      <c r="I697" s="137"/>
      <c r="J697" s="138">
        <f>ROUND(I697*H697,2)</f>
        <v>0</v>
      </c>
      <c r="K697" s="134" t="s">
        <v>171</v>
      </c>
      <c r="L697" s="17"/>
      <c r="M697" s="139" t="s">
        <v>1</v>
      </c>
      <c r="N697" s="140" t="s">
        <v>43</v>
      </c>
      <c r="P697" s="141">
        <f>O697*H697</f>
        <v>0</v>
      </c>
      <c r="Q697" s="141">
        <v>1.2529999999999999E-2</v>
      </c>
      <c r="R697" s="141">
        <f>Q697*H697</f>
        <v>0.142842</v>
      </c>
      <c r="S697" s="141">
        <v>0</v>
      </c>
      <c r="T697" s="142">
        <f>S697*H697</f>
        <v>0</v>
      </c>
      <c r="AR697" s="143" t="s">
        <v>249</v>
      </c>
      <c r="AT697" s="143" t="s">
        <v>167</v>
      </c>
      <c r="AU697" s="143" t="s">
        <v>88</v>
      </c>
      <c r="AY697" s="2" t="s">
        <v>165</v>
      </c>
      <c r="BE697" s="144">
        <f>IF(N697="základní",J697,0)</f>
        <v>0</v>
      </c>
      <c r="BF697" s="144">
        <f>IF(N697="snížená",J697,0)</f>
        <v>0</v>
      </c>
      <c r="BG697" s="144">
        <f>IF(N697="zákl. přenesená",J697,0)</f>
        <v>0</v>
      </c>
      <c r="BH697" s="144">
        <f>IF(N697="sníž. přenesená",J697,0)</f>
        <v>0</v>
      </c>
      <c r="BI697" s="144">
        <f>IF(N697="nulová",J697,0)</f>
        <v>0</v>
      </c>
      <c r="BJ697" s="2" t="s">
        <v>86</v>
      </c>
      <c r="BK697" s="144">
        <f>ROUND(I697*H697,2)</f>
        <v>0</v>
      </c>
      <c r="BL697" s="2" t="s">
        <v>249</v>
      </c>
      <c r="BM697" s="143" t="s">
        <v>1215</v>
      </c>
    </row>
    <row r="698" spans="2:65" s="16" customFormat="1">
      <c r="B698" s="17"/>
      <c r="C698" s="219"/>
      <c r="D698" s="145" t="s">
        <v>174</v>
      </c>
      <c r="F698" s="146" t="s">
        <v>1216</v>
      </c>
      <c r="I698" s="147"/>
      <c r="L698" s="17"/>
      <c r="M698" s="148"/>
      <c r="T698" s="41"/>
      <c r="AT698" s="2" t="s">
        <v>174</v>
      </c>
      <c r="AU698" s="2" t="s">
        <v>88</v>
      </c>
    </row>
    <row r="699" spans="2:65" s="157" customFormat="1" ht="11.25">
      <c r="B699" s="158"/>
      <c r="C699" s="221"/>
      <c r="D699" s="151" t="s">
        <v>176</v>
      </c>
      <c r="E699" s="159" t="s">
        <v>1</v>
      </c>
      <c r="F699" s="160" t="s">
        <v>1057</v>
      </c>
      <c r="H699" s="161">
        <v>11.4</v>
      </c>
      <c r="I699" s="162"/>
      <c r="L699" s="158"/>
      <c r="M699" s="163"/>
      <c r="T699" s="164"/>
      <c r="AT699" s="159" t="s">
        <v>176</v>
      </c>
      <c r="AU699" s="159" t="s">
        <v>88</v>
      </c>
      <c r="AV699" s="157" t="s">
        <v>88</v>
      </c>
      <c r="AW699" s="157" t="s">
        <v>34</v>
      </c>
      <c r="AX699" s="157" t="s">
        <v>86</v>
      </c>
      <c r="AY699" s="159" t="s">
        <v>165</v>
      </c>
    </row>
    <row r="700" spans="2:65" s="16" customFormat="1" ht="37.9" customHeight="1">
      <c r="B700" s="17"/>
      <c r="C700" s="218" t="s">
        <v>1217</v>
      </c>
      <c r="D700" s="132" t="s">
        <v>167</v>
      </c>
      <c r="E700" s="133" t="s">
        <v>1218</v>
      </c>
      <c r="F700" s="134" t="s">
        <v>1219</v>
      </c>
      <c r="G700" s="135" t="s">
        <v>248</v>
      </c>
      <c r="H700" s="136">
        <v>22.64</v>
      </c>
      <c r="I700" s="137"/>
      <c r="J700" s="138">
        <f>ROUND(I700*H700,2)</f>
        <v>0</v>
      </c>
      <c r="K700" s="134" t="s">
        <v>171</v>
      </c>
      <c r="L700" s="17"/>
      <c r="M700" s="139" t="s">
        <v>1</v>
      </c>
      <c r="N700" s="140" t="s">
        <v>43</v>
      </c>
      <c r="P700" s="141">
        <f>O700*H700</f>
        <v>0</v>
      </c>
      <c r="Q700" s="141">
        <v>1.059E-2</v>
      </c>
      <c r="R700" s="141">
        <f>Q700*H700</f>
        <v>0.23975760000000002</v>
      </c>
      <c r="S700" s="141">
        <v>0</v>
      </c>
      <c r="T700" s="142">
        <f>S700*H700</f>
        <v>0</v>
      </c>
      <c r="AR700" s="143" t="s">
        <v>249</v>
      </c>
      <c r="AT700" s="143" t="s">
        <v>167</v>
      </c>
      <c r="AU700" s="143" t="s">
        <v>88</v>
      </c>
      <c r="AY700" s="2" t="s">
        <v>165</v>
      </c>
      <c r="BE700" s="144">
        <f>IF(N700="základní",J700,0)</f>
        <v>0</v>
      </c>
      <c r="BF700" s="144">
        <f>IF(N700="snížená",J700,0)</f>
        <v>0</v>
      </c>
      <c r="BG700" s="144">
        <f>IF(N700="zákl. přenesená",J700,0)</f>
        <v>0</v>
      </c>
      <c r="BH700" s="144">
        <f>IF(N700="sníž. přenesená",J700,0)</f>
        <v>0</v>
      </c>
      <c r="BI700" s="144">
        <f>IF(N700="nulová",J700,0)</f>
        <v>0</v>
      </c>
      <c r="BJ700" s="2" t="s">
        <v>86</v>
      </c>
      <c r="BK700" s="144">
        <f>ROUND(I700*H700,2)</f>
        <v>0</v>
      </c>
      <c r="BL700" s="2" t="s">
        <v>249</v>
      </c>
      <c r="BM700" s="143" t="s">
        <v>1220</v>
      </c>
    </row>
    <row r="701" spans="2:65" s="16" customFormat="1">
      <c r="B701" s="17"/>
      <c r="C701" s="219"/>
      <c r="D701" s="145" t="s">
        <v>174</v>
      </c>
      <c r="F701" s="146" t="s">
        <v>1221</v>
      </c>
      <c r="I701" s="147"/>
      <c r="L701" s="17"/>
      <c r="M701" s="148"/>
      <c r="T701" s="41"/>
      <c r="AT701" s="2" t="s">
        <v>174</v>
      </c>
      <c r="AU701" s="2" t="s">
        <v>88</v>
      </c>
    </row>
    <row r="702" spans="2:65" s="157" customFormat="1" ht="11.25">
      <c r="B702" s="158"/>
      <c r="C702" s="221"/>
      <c r="D702" s="151" t="s">
        <v>176</v>
      </c>
      <c r="E702" s="159" t="s">
        <v>1</v>
      </c>
      <c r="F702" s="160" t="s">
        <v>1222</v>
      </c>
      <c r="H702" s="161">
        <v>22.64</v>
      </c>
      <c r="I702" s="162"/>
      <c r="L702" s="158"/>
      <c r="M702" s="163"/>
      <c r="T702" s="164"/>
      <c r="AT702" s="159" t="s">
        <v>176</v>
      </c>
      <c r="AU702" s="159" t="s">
        <v>88</v>
      </c>
      <c r="AV702" s="157" t="s">
        <v>88</v>
      </c>
      <c r="AW702" s="157" t="s">
        <v>34</v>
      </c>
      <c r="AX702" s="157" t="s">
        <v>86</v>
      </c>
      <c r="AY702" s="159" t="s">
        <v>165</v>
      </c>
    </row>
    <row r="703" spans="2:65" s="16" customFormat="1" ht="24.2" customHeight="1">
      <c r="B703" s="17"/>
      <c r="C703" s="218" t="s">
        <v>1223</v>
      </c>
      <c r="D703" s="132" t="s">
        <v>167</v>
      </c>
      <c r="E703" s="133" t="s">
        <v>1224</v>
      </c>
      <c r="F703" s="134" t="s">
        <v>1225</v>
      </c>
      <c r="G703" s="135" t="s">
        <v>268</v>
      </c>
      <c r="H703" s="136">
        <v>129.048</v>
      </c>
      <c r="I703" s="137"/>
      <c r="J703" s="138">
        <f>ROUND(I703*H703,2)</f>
        <v>0</v>
      </c>
      <c r="K703" s="134" t="s">
        <v>171</v>
      </c>
      <c r="L703" s="17"/>
      <c r="M703" s="139" t="s">
        <v>1</v>
      </c>
      <c r="N703" s="140" t="s">
        <v>43</v>
      </c>
      <c r="P703" s="141">
        <f>O703*H703</f>
        <v>0</v>
      </c>
      <c r="Q703" s="141">
        <v>0</v>
      </c>
      <c r="R703" s="141">
        <f>Q703*H703</f>
        <v>0</v>
      </c>
      <c r="S703" s="141">
        <v>0</v>
      </c>
      <c r="T703" s="142">
        <f>S703*H703</f>
        <v>0</v>
      </c>
      <c r="AR703" s="143" t="s">
        <v>249</v>
      </c>
      <c r="AT703" s="143" t="s">
        <v>167</v>
      </c>
      <c r="AU703" s="143" t="s">
        <v>88</v>
      </c>
      <c r="AY703" s="2" t="s">
        <v>165</v>
      </c>
      <c r="BE703" s="144">
        <f>IF(N703="základní",J703,0)</f>
        <v>0</v>
      </c>
      <c r="BF703" s="144">
        <f>IF(N703="snížená",J703,0)</f>
        <v>0</v>
      </c>
      <c r="BG703" s="144">
        <f>IF(N703="zákl. přenesená",J703,0)</f>
        <v>0</v>
      </c>
      <c r="BH703" s="144">
        <f>IF(N703="sníž. přenesená",J703,0)</f>
        <v>0</v>
      </c>
      <c r="BI703" s="144">
        <f>IF(N703="nulová",J703,0)</f>
        <v>0</v>
      </c>
      <c r="BJ703" s="2" t="s">
        <v>86</v>
      </c>
      <c r="BK703" s="144">
        <f>ROUND(I703*H703,2)</f>
        <v>0</v>
      </c>
      <c r="BL703" s="2" t="s">
        <v>249</v>
      </c>
      <c r="BM703" s="143" t="s">
        <v>1226</v>
      </c>
    </row>
    <row r="704" spans="2:65" s="16" customFormat="1">
      <c r="B704" s="17"/>
      <c r="C704" s="219"/>
      <c r="D704" s="145" t="s">
        <v>174</v>
      </c>
      <c r="F704" s="146" t="s">
        <v>1227</v>
      </c>
      <c r="I704" s="147"/>
      <c r="L704" s="17"/>
      <c r="M704" s="148"/>
      <c r="T704" s="41"/>
      <c r="AT704" s="2" t="s">
        <v>174</v>
      </c>
      <c r="AU704" s="2" t="s">
        <v>88</v>
      </c>
    </row>
    <row r="705" spans="2:65" s="149" customFormat="1" ht="11.25">
      <c r="B705" s="150"/>
      <c r="C705" s="220"/>
      <c r="D705" s="151" t="s">
        <v>176</v>
      </c>
      <c r="E705" s="152" t="s">
        <v>1</v>
      </c>
      <c r="F705" s="153" t="s">
        <v>1228</v>
      </c>
      <c r="H705" s="152" t="s">
        <v>1</v>
      </c>
      <c r="I705" s="154"/>
      <c r="L705" s="150"/>
      <c r="M705" s="155"/>
      <c r="T705" s="156"/>
      <c r="AT705" s="152" t="s">
        <v>176</v>
      </c>
      <c r="AU705" s="152" t="s">
        <v>88</v>
      </c>
      <c r="AV705" s="149" t="s">
        <v>86</v>
      </c>
      <c r="AW705" s="149" t="s">
        <v>34</v>
      </c>
      <c r="AX705" s="149" t="s">
        <v>78</v>
      </c>
      <c r="AY705" s="152" t="s">
        <v>165</v>
      </c>
    </row>
    <row r="706" spans="2:65" s="157" customFormat="1" ht="11.25">
      <c r="B706" s="158"/>
      <c r="C706" s="221"/>
      <c r="D706" s="151" t="s">
        <v>176</v>
      </c>
      <c r="E706" s="159" t="s">
        <v>1</v>
      </c>
      <c r="F706" s="160" t="s">
        <v>1229</v>
      </c>
      <c r="H706" s="161">
        <v>129.048</v>
      </c>
      <c r="I706" s="162"/>
      <c r="L706" s="158"/>
      <c r="M706" s="163"/>
      <c r="T706" s="164"/>
      <c r="AT706" s="159" t="s">
        <v>176</v>
      </c>
      <c r="AU706" s="159" t="s">
        <v>88</v>
      </c>
      <c r="AV706" s="157" t="s">
        <v>88</v>
      </c>
      <c r="AW706" s="157" t="s">
        <v>34</v>
      </c>
      <c r="AX706" s="157" t="s">
        <v>86</v>
      </c>
      <c r="AY706" s="159" t="s">
        <v>165</v>
      </c>
    </row>
    <row r="707" spans="2:65" s="16" customFormat="1" ht="44.25" customHeight="1">
      <c r="B707" s="17"/>
      <c r="C707" s="222" t="s">
        <v>1230</v>
      </c>
      <c r="D707" s="178" t="s">
        <v>416</v>
      </c>
      <c r="E707" s="179" t="s">
        <v>1231</v>
      </c>
      <c r="F707" s="180" t="s">
        <v>1232</v>
      </c>
      <c r="G707" s="181" t="s">
        <v>268</v>
      </c>
      <c r="H707" s="182">
        <v>141.953</v>
      </c>
      <c r="I707" s="183"/>
      <c r="J707" s="184">
        <f>ROUND(I707*H707,2)</f>
        <v>0</v>
      </c>
      <c r="K707" s="180" t="s">
        <v>171</v>
      </c>
      <c r="L707" s="185"/>
      <c r="M707" s="186" t="s">
        <v>1</v>
      </c>
      <c r="N707" s="187" t="s">
        <v>43</v>
      </c>
      <c r="P707" s="141">
        <f>O707*H707</f>
        <v>0</v>
      </c>
      <c r="Q707" s="141">
        <v>1.3999999999999999E-4</v>
      </c>
      <c r="R707" s="141">
        <f>Q707*H707</f>
        <v>1.9873419999999999E-2</v>
      </c>
      <c r="S707" s="141">
        <v>0</v>
      </c>
      <c r="T707" s="142">
        <f>S707*H707</f>
        <v>0</v>
      </c>
      <c r="AR707" s="143" t="s">
        <v>531</v>
      </c>
      <c r="AT707" s="143" t="s">
        <v>416</v>
      </c>
      <c r="AU707" s="143" t="s">
        <v>88</v>
      </c>
      <c r="AY707" s="2" t="s">
        <v>165</v>
      </c>
      <c r="BE707" s="144">
        <f>IF(N707="základní",J707,0)</f>
        <v>0</v>
      </c>
      <c r="BF707" s="144">
        <f>IF(N707="snížená",J707,0)</f>
        <v>0</v>
      </c>
      <c r="BG707" s="144">
        <f>IF(N707="zákl. přenesená",J707,0)</f>
        <v>0</v>
      </c>
      <c r="BH707" s="144">
        <f>IF(N707="sníž. přenesená",J707,0)</f>
        <v>0</v>
      </c>
      <c r="BI707" s="144">
        <f>IF(N707="nulová",J707,0)</f>
        <v>0</v>
      </c>
      <c r="BJ707" s="2" t="s">
        <v>86</v>
      </c>
      <c r="BK707" s="144">
        <f>ROUND(I707*H707,2)</f>
        <v>0</v>
      </c>
      <c r="BL707" s="2" t="s">
        <v>249</v>
      </c>
      <c r="BM707" s="143" t="s">
        <v>1233</v>
      </c>
    </row>
    <row r="708" spans="2:65" s="157" customFormat="1" ht="11.25">
      <c r="B708" s="158"/>
      <c r="C708" s="221"/>
      <c r="D708" s="151" t="s">
        <v>176</v>
      </c>
      <c r="F708" s="160" t="s">
        <v>1234</v>
      </c>
      <c r="H708" s="161">
        <v>141.953</v>
      </c>
      <c r="I708" s="162"/>
      <c r="L708" s="158"/>
      <c r="M708" s="163"/>
      <c r="T708" s="164"/>
      <c r="AT708" s="159" t="s">
        <v>176</v>
      </c>
      <c r="AU708" s="159" t="s">
        <v>88</v>
      </c>
      <c r="AV708" s="157" t="s">
        <v>88</v>
      </c>
      <c r="AW708" s="157" t="s">
        <v>4</v>
      </c>
      <c r="AX708" s="157" t="s">
        <v>86</v>
      </c>
      <c r="AY708" s="159" t="s">
        <v>165</v>
      </c>
    </row>
    <row r="709" spans="2:65" s="16" customFormat="1" ht="16.5" customHeight="1">
      <c r="B709" s="17"/>
      <c r="C709" s="218" t="s">
        <v>1235</v>
      </c>
      <c r="D709" s="132" t="s">
        <v>167</v>
      </c>
      <c r="E709" s="133" t="s">
        <v>1236</v>
      </c>
      <c r="F709" s="134" t="s">
        <v>1237</v>
      </c>
      <c r="G709" s="135" t="s">
        <v>268</v>
      </c>
      <c r="H709" s="136">
        <v>129.048</v>
      </c>
      <c r="I709" s="137"/>
      <c r="J709" s="138">
        <f>ROUND(I709*H709,2)</f>
        <v>0</v>
      </c>
      <c r="K709" s="134" t="s">
        <v>1</v>
      </c>
      <c r="L709" s="17"/>
      <c r="M709" s="139" t="s">
        <v>1</v>
      </c>
      <c r="N709" s="140" t="s">
        <v>43</v>
      </c>
      <c r="P709" s="141">
        <f>O709*H709</f>
        <v>0</v>
      </c>
      <c r="Q709" s="141">
        <v>0</v>
      </c>
      <c r="R709" s="141">
        <f>Q709*H709</f>
        <v>0</v>
      </c>
      <c r="S709" s="141">
        <v>0</v>
      </c>
      <c r="T709" s="142">
        <f>S709*H709</f>
        <v>0</v>
      </c>
      <c r="AR709" s="143" t="s">
        <v>249</v>
      </c>
      <c r="AT709" s="143" t="s">
        <v>167</v>
      </c>
      <c r="AU709" s="143" t="s">
        <v>88</v>
      </c>
      <c r="AY709" s="2" t="s">
        <v>165</v>
      </c>
      <c r="BE709" s="144">
        <f>IF(N709="základní",J709,0)</f>
        <v>0</v>
      </c>
      <c r="BF709" s="144">
        <f>IF(N709="snížená",J709,0)</f>
        <v>0</v>
      </c>
      <c r="BG709" s="144">
        <f>IF(N709="zákl. přenesená",J709,0)</f>
        <v>0</v>
      </c>
      <c r="BH709" s="144">
        <f>IF(N709="sníž. přenesená",J709,0)</f>
        <v>0</v>
      </c>
      <c r="BI709" s="144">
        <f>IF(N709="nulová",J709,0)</f>
        <v>0</v>
      </c>
      <c r="BJ709" s="2" t="s">
        <v>86</v>
      </c>
      <c r="BK709" s="144">
        <f>ROUND(I709*H709,2)</f>
        <v>0</v>
      </c>
      <c r="BL709" s="2" t="s">
        <v>249</v>
      </c>
      <c r="BM709" s="143" t="s">
        <v>1238</v>
      </c>
    </row>
    <row r="710" spans="2:65" s="157" customFormat="1" ht="11.25">
      <c r="B710" s="158"/>
      <c r="C710" s="221"/>
      <c r="D710" s="151" t="s">
        <v>176</v>
      </c>
      <c r="E710" s="159" t="s">
        <v>1</v>
      </c>
      <c r="F710" s="160" t="s">
        <v>1229</v>
      </c>
      <c r="H710" s="161">
        <v>129.048</v>
      </c>
      <c r="I710" s="162"/>
      <c r="L710" s="158"/>
      <c r="M710" s="163"/>
      <c r="T710" s="164"/>
      <c r="AT710" s="159" t="s">
        <v>176</v>
      </c>
      <c r="AU710" s="159" t="s">
        <v>88</v>
      </c>
      <c r="AV710" s="157" t="s">
        <v>88</v>
      </c>
      <c r="AW710" s="157" t="s">
        <v>34</v>
      </c>
      <c r="AX710" s="157" t="s">
        <v>86</v>
      </c>
      <c r="AY710" s="159" t="s">
        <v>165</v>
      </c>
    </row>
    <row r="711" spans="2:65" s="16" customFormat="1" ht="55.5" customHeight="1">
      <c r="B711" s="17"/>
      <c r="C711" s="222" t="s">
        <v>1239</v>
      </c>
      <c r="D711" s="178" t="s">
        <v>416</v>
      </c>
      <c r="E711" s="179" t="s">
        <v>1240</v>
      </c>
      <c r="F711" s="180" t="s">
        <v>1241</v>
      </c>
      <c r="G711" s="181" t="s">
        <v>268</v>
      </c>
      <c r="H711" s="182">
        <v>141.953</v>
      </c>
      <c r="I711" s="183"/>
      <c r="J711" s="184">
        <f>ROUND(I711*H711,2)</f>
        <v>0</v>
      </c>
      <c r="K711" s="180" t="s">
        <v>171</v>
      </c>
      <c r="L711" s="185"/>
      <c r="M711" s="186" t="s">
        <v>1</v>
      </c>
      <c r="N711" s="187" t="s">
        <v>43</v>
      </c>
      <c r="P711" s="141">
        <f>O711*H711</f>
        <v>0</v>
      </c>
      <c r="Q711" s="141">
        <v>4.3E-3</v>
      </c>
      <c r="R711" s="141">
        <f>Q711*H711</f>
        <v>0.61039790000000005</v>
      </c>
      <c r="S711" s="141">
        <v>0</v>
      </c>
      <c r="T711" s="142">
        <f>S711*H711</f>
        <v>0</v>
      </c>
      <c r="AR711" s="143" t="s">
        <v>531</v>
      </c>
      <c r="AT711" s="143" t="s">
        <v>416</v>
      </c>
      <c r="AU711" s="143" t="s">
        <v>88</v>
      </c>
      <c r="AY711" s="2" t="s">
        <v>165</v>
      </c>
      <c r="BE711" s="144">
        <f>IF(N711="základní",J711,0)</f>
        <v>0</v>
      </c>
      <c r="BF711" s="144">
        <f>IF(N711="snížená",J711,0)</f>
        <v>0</v>
      </c>
      <c r="BG711" s="144">
        <f>IF(N711="zákl. přenesená",J711,0)</f>
        <v>0</v>
      </c>
      <c r="BH711" s="144">
        <f>IF(N711="sníž. přenesená",J711,0)</f>
        <v>0</v>
      </c>
      <c r="BI711" s="144">
        <f>IF(N711="nulová",J711,0)</f>
        <v>0</v>
      </c>
      <c r="BJ711" s="2" t="s">
        <v>86</v>
      </c>
      <c r="BK711" s="144">
        <f>ROUND(I711*H711,2)</f>
        <v>0</v>
      </c>
      <c r="BL711" s="2" t="s">
        <v>249</v>
      </c>
      <c r="BM711" s="143" t="s">
        <v>1242</v>
      </c>
    </row>
    <row r="712" spans="2:65" s="157" customFormat="1" ht="11.25">
      <c r="B712" s="158"/>
      <c r="C712" s="221"/>
      <c r="D712" s="151" t="s">
        <v>176</v>
      </c>
      <c r="E712" s="159" t="s">
        <v>1</v>
      </c>
      <c r="F712" s="160" t="s">
        <v>1243</v>
      </c>
      <c r="H712" s="161">
        <v>141.953</v>
      </c>
      <c r="I712" s="162"/>
      <c r="L712" s="158"/>
      <c r="M712" s="163"/>
      <c r="T712" s="164"/>
      <c r="AT712" s="159" t="s">
        <v>176</v>
      </c>
      <c r="AU712" s="159" t="s">
        <v>88</v>
      </c>
      <c r="AV712" s="157" t="s">
        <v>88</v>
      </c>
      <c r="AW712" s="157" t="s">
        <v>34</v>
      </c>
      <c r="AX712" s="157" t="s">
        <v>86</v>
      </c>
      <c r="AY712" s="159" t="s">
        <v>165</v>
      </c>
    </row>
    <row r="713" spans="2:65" s="16" customFormat="1" ht="16.5" customHeight="1">
      <c r="B713" s="17"/>
      <c r="C713" s="218" t="s">
        <v>1244</v>
      </c>
      <c r="D713" s="132" t="s">
        <v>167</v>
      </c>
      <c r="E713" s="133" t="s">
        <v>1245</v>
      </c>
      <c r="F713" s="134" t="s">
        <v>1246</v>
      </c>
      <c r="G713" s="135" t="s">
        <v>268</v>
      </c>
      <c r="H713" s="136">
        <v>129.048</v>
      </c>
      <c r="I713" s="137"/>
      <c r="J713" s="138">
        <f>ROUND(I713*H713,2)</f>
        <v>0</v>
      </c>
      <c r="K713" s="134" t="s">
        <v>1</v>
      </c>
      <c r="L713" s="17"/>
      <c r="M713" s="139" t="s">
        <v>1</v>
      </c>
      <c r="N713" s="140" t="s">
        <v>43</v>
      </c>
      <c r="P713" s="141">
        <f>O713*H713</f>
        <v>0</v>
      </c>
      <c r="Q713" s="141">
        <v>0</v>
      </c>
      <c r="R713" s="141">
        <f>Q713*H713</f>
        <v>0</v>
      </c>
      <c r="S713" s="141">
        <v>0</v>
      </c>
      <c r="T713" s="142">
        <f>S713*H713</f>
        <v>0</v>
      </c>
      <c r="AR713" s="143" t="s">
        <v>249</v>
      </c>
      <c r="AT713" s="143" t="s">
        <v>167</v>
      </c>
      <c r="AU713" s="143" t="s">
        <v>88</v>
      </c>
      <c r="AY713" s="2" t="s">
        <v>165</v>
      </c>
      <c r="BE713" s="144">
        <f>IF(N713="základní",J713,0)</f>
        <v>0</v>
      </c>
      <c r="BF713" s="144">
        <f>IF(N713="snížená",J713,0)</f>
        <v>0</v>
      </c>
      <c r="BG713" s="144">
        <f>IF(N713="zákl. přenesená",J713,0)</f>
        <v>0</v>
      </c>
      <c r="BH713" s="144">
        <f>IF(N713="sníž. přenesená",J713,0)</f>
        <v>0</v>
      </c>
      <c r="BI713" s="144">
        <f>IF(N713="nulová",J713,0)</f>
        <v>0</v>
      </c>
      <c r="BJ713" s="2" t="s">
        <v>86</v>
      </c>
      <c r="BK713" s="144">
        <f>ROUND(I713*H713,2)</f>
        <v>0</v>
      </c>
      <c r="BL713" s="2" t="s">
        <v>249</v>
      </c>
      <c r="BM713" s="143" t="s">
        <v>1247</v>
      </c>
    </row>
    <row r="714" spans="2:65" s="157" customFormat="1" ht="11.25">
      <c r="B714" s="158"/>
      <c r="C714" s="221"/>
      <c r="D714" s="151" t="s">
        <v>176</v>
      </c>
      <c r="E714" s="159" t="s">
        <v>1</v>
      </c>
      <c r="F714" s="160" t="s">
        <v>1229</v>
      </c>
      <c r="H714" s="161">
        <v>129.048</v>
      </c>
      <c r="I714" s="162"/>
      <c r="L714" s="158"/>
      <c r="M714" s="163"/>
      <c r="T714" s="164"/>
      <c r="AT714" s="159" t="s">
        <v>176</v>
      </c>
      <c r="AU714" s="159" t="s">
        <v>88</v>
      </c>
      <c r="AV714" s="157" t="s">
        <v>88</v>
      </c>
      <c r="AW714" s="157" t="s">
        <v>34</v>
      </c>
      <c r="AX714" s="157" t="s">
        <v>86</v>
      </c>
      <c r="AY714" s="159" t="s">
        <v>165</v>
      </c>
    </row>
    <row r="715" spans="2:65" s="16" customFormat="1" ht="24.2" customHeight="1">
      <c r="B715" s="17"/>
      <c r="C715" s="222" t="s">
        <v>1248</v>
      </c>
      <c r="D715" s="178" t="s">
        <v>416</v>
      </c>
      <c r="E715" s="179" t="s">
        <v>1142</v>
      </c>
      <c r="F715" s="180" t="s">
        <v>1143</v>
      </c>
      <c r="G715" s="181" t="s">
        <v>268</v>
      </c>
      <c r="H715" s="182">
        <v>141.953</v>
      </c>
      <c r="I715" s="183"/>
      <c r="J715" s="184">
        <f>ROUND(I715*H715,2)</f>
        <v>0</v>
      </c>
      <c r="K715" s="180" t="s">
        <v>171</v>
      </c>
      <c r="L715" s="185"/>
      <c r="M715" s="186" t="s">
        <v>1</v>
      </c>
      <c r="N715" s="187" t="s">
        <v>43</v>
      </c>
      <c r="P715" s="141">
        <f>O715*H715</f>
        <v>0</v>
      </c>
      <c r="Q715" s="141">
        <v>1.7000000000000001E-4</v>
      </c>
      <c r="R715" s="141">
        <f>Q715*H715</f>
        <v>2.4132010000000002E-2</v>
      </c>
      <c r="S715" s="141">
        <v>0</v>
      </c>
      <c r="T715" s="142">
        <f>S715*H715</f>
        <v>0</v>
      </c>
      <c r="AR715" s="143" t="s">
        <v>531</v>
      </c>
      <c r="AT715" s="143" t="s">
        <v>416</v>
      </c>
      <c r="AU715" s="143" t="s">
        <v>88</v>
      </c>
      <c r="AY715" s="2" t="s">
        <v>165</v>
      </c>
      <c r="BE715" s="144">
        <f>IF(N715="základní",J715,0)</f>
        <v>0</v>
      </c>
      <c r="BF715" s="144">
        <f>IF(N715="snížená",J715,0)</f>
        <v>0</v>
      </c>
      <c r="BG715" s="144">
        <f>IF(N715="zákl. přenesená",J715,0)</f>
        <v>0</v>
      </c>
      <c r="BH715" s="144">
        <f>IF(N715="sníž. přenesená",J715,0)</f>
        <v>0</v>
      </c>
      <c r="BI715" s="144">
        <f>IF(N715="nulová",J715,0)</f>
        <v>0</v>
      </c>
      <c r="BJ715" s="2" t="s">
        <v>86</v>
      </c>
      <c r="BK715" s="144">
        <f>ROUND(I715*H715,2)</f>
        <v>0</v>
      </c>
      <c r="BL715" s="2" t="s">
        <v>249</v>
      </c>
      <c r="BM715" s="143" t="s">
        <v>1249</v>
      </c>
    </row>
    <row r="716" spans="2:65" s="157" customFormat="1" ht="11.25">
      <c r="B716" s="158"/>
      <c r="C716" s="221"/>
      <c r="D716" s="151" t="s">
        <v>176</v>
      </c>
      <c r="E716" s="159" t="s">
        <v>1</v>
      </c>
      <c r="F716" s="160" t="s">
        <v>1243</v>
      </c>
      <c r="H716" s="161">
        <v>141.953</v>
      </c>
      <c r="I716" s="162"/>
      <c r="L716" s="158"/>
      <c r="M716" s="163"/>
      <c r="T716" s="164"/>
      <c r="AT716" s="159" t="s">
        <v>176</v>
      </c>
      <c r="AU716" s="159" t="s">
        <v>88</v>
      </c>
      <c r="AV716" s="157" t="s">
        <v>88</v>
      </c>
      <c r="AW716" s="157" t="s">
        <v>34</v>
      </c>
      <c r="AX716" s="157" t="s">
        <v>86</v>
      </c>
      <c r="AY716" s="159" t="s">
        <v>165</v>
      </c>
    </row>
    <row r="717" spans="2:65" s="16" customFormat="1" ht="24.2" customHeight="1">
      <c r="B717" s="17"/>
      <c r="C717" s="218" t="s">
        <v>1250</v>
      </c>
      <c r="D717" s="132" t="s">
        <v>167</v>
      </c>
      <c r="E717" s="133" t="s">
        <v>1251</v>
      </c>
      <c r="F717" s="134" t="s">
        <v>1252</v>
      </c>
      <c r="G717" s="135" t="s">
        <v>278</v>
      </c>
      <c r="H717" s="136">
        <v>6.6539999999999999</v>
      </c>
      <c r="I717" s="137"/>
      <c r="J717" s="138">
        <f>ROUND(I717*H717,2)</f>
        <v>0</v>
      </c>
      <c r="K717" s="134" t="s">
        <v>171</v>
      </c>
      <c r="L717" s="17"/>
      <c r="M717" s="139" t="s">
        <v>1</v>
      </c>
      <c r="N717" s="140" t="s">
        <v>43</v>
      </c>
      <c r="P717" s="141">
        <f>O717*H717</f>
        <v>0</v>
      </c>
      <c r="Q717" s="141">
        <v>0</v>
      </c>
      <c r="R717" s="141">
        <f>Q717*H717</f>
        <v>0</v>
      </c>
      <c r="S717" s="141">
        <v>0</v>
      </c>
      <c r="T717" s="142">
        <f>S717*H717</f>
        <v>0</v>
      </c>
      <c r="AR717" s="143" t="s">
        <v>249</v>
      </c>
      <c r="AT717" s="143" t="s">
        <v>167</v>
      </c>
      <c r="AU717" s="143" t="s">
        <v>88</v>
      </c>
      <c r="AY717" s="2" t="s">
        <v>165</v>
      </c>
      <c r="BE717" s="144">
        <f>IF(N717="základní",J717,0)</f>
        <v>0</v>
      </c>
      <c r="BF717" s="144">
        <f>IF(N717="snížená",J717,0)</f>
        <v>0</v>
      </c>
      <c r="BG717" s="144">
        <f>IF(N717="zákl. přenesená",J717,0)</f>
        <v>0</v>
      </c>
      <c r="BH717" s="144">
        <f>IF(N717="sníž. přenesená",J717,0)</f>
        <v>0</v>
      </c>
      <c r="BI717" s="144">
        <f>IF(N717="nulová",J717,0)</f>
        <v>0</v>
      </c>
      <c r="BJ717" s="2" t="s">
        <v>86</v>
      </c>
      <c r="BK717" s="144">
        <f>ROUND(I717*H717,2)</f>
        <v>0</v>
      </c>
      <c r="BL717" s="2" t="s">
        <v>249</v>
      </c>
      <c r="BM717" s="143" t="s">
        <v>1253</v>
      </c>
    </row>
    <row r="718" spans="2:65" s="16" customFormat="1">
      <c r="B718" s="17"/>
      <c r="C718" s="219"/>
      <c r="D718" s="145" t="s">
        <v>174</v>
      </c>
      <c r="F718" s="146" t="s">
        <v>1254</v>
      </c>
      <c r="I718" s="147"/>
      <c r="L718" s="17"/>
      <c r="M718" s="148"/>
      <c r="T718" s="41"/>
      <c r="AT718" s="2" t="s">
        <v>174</v>
      </c>
      <c r="AU718" s="2" t="s">
        <v>88</v>
      </c>
    </row>
    <row r="719" spans="2:65" s="119" customFormat="1" ht="22.9" customHeight="1">
      <c r="B719" s="120"/>
      <c r="C719" s="223"/>
      <c r="D719" s="121" t="s">
        <v>77</v>
      </c>
      <c r="E719" s="130" t="s">
        <v>1255</v>
      </c>
      <c r="F719" s="130" t="s">
        <v>1256</v>
      </c>
      <c r="I719" s="123"/>
      <c r="J719" s="131">
        <f>BK719</f>
        <v>0</v>
      </c>
      <c r="L719" s="120"/>
      <c r="M719" s="125"/>
      <c r="P719" s="126">
        <f>SUM(P720:P780)</f>
        <v>0</v>
      </c>
      <c r="R719" s="126">
        <f>SUM(R720:R780)</f>
        <v>0.24475491999999996</v>
      </c>
      <c r="T719" s="127">
        <f>SUM(T720:T780)</f>
        <v>0</v>
      </c>
      <c r="AR719" s="121" t="s">
        <v>88</v>
      </c>
      <c r="AT719" s="128" t="s">
        <v>77</v>
      </c>
      <c r="AU719" s="128" t="s">
        <v>86</v>
      </c>
      <c r="AY719" s="121" t="s">
        <v>165</v>
      </c>
      <c r="BK719" s="129">
        <f>SUM(BK720:BK780)</f>
        <v>0</v>
      </c>
    </row>
    <row r="720" spans="2:65" s="16" customFormat="1" ht="24.2" customHeight="1">
      <c r="B720" s="17"/>
      <c r="C720" s="218" t="s">
        <v>1257</v>
      </c>
      <c r="D720" s="132" t="s">
        <v>167</v>
      </c>
      <c r="E720" s="133" t="s">
        <v>1258</v>
      </c>
      <c r="F720" s="134" t="s">
        <v>1259</v>
      </c>
      <c r="G720" s="135" t="s">
        <v>268</v>
      </c>
      <c r="H720" s="136">
        <v>2.2999999999999998</v>
      </c>
      <c r="I720" s="137"/>
      <c r="J720" s="138">
        <f>ROUND(I720*H720,2)</f>
        <v>0</v>
      </c>
      <c r="K720" s="134" t="s">
        <v>171</v>
      </c>
      <c r="L720" s="17"/>
      <c r="M720" s="139" t="s">
        <v>1</v>
      </c>
      <c r="N720" s="140" t="s">
        <v>43</v>
      </c>
      <c r="P720" s="141">
        <f>O720*H720</f>
        <v>0</v>
      </c>
      <c r="Q720" s="141">
        <v>2.5999999999999998E-4</v>
      </c>
      <c r="R720" s="141">
        <f>Q720*H720</f>
        <v>5.979999999999999E-4</v>
      </c>
      <c r="S720" s="141">
        <v>0</v>
      </c>
      <c r="T720" s="142">
        <f>S720*H720</f>
        <v>0</v>
      </c>
      <c r="AR720" s="143" t="s">
        <v>249</v>
      </c>
      <c r="AT720" s="143" t="s">
        <v>167</v>
      </c>
      <c r="AU720" s="143" t="s">
        <v>88</v>
      </c>
      <c r="AY720" s="2" t="s">
        <v>165</v>
      </c>
      <c r="BE720" s="144">
        <f>IF(N720="základní",J720,0)</f>
        <v>0</v>
      </c>
      <c r="BF720" s="144">
        <f>IF(N720="snížená",J720,0)</f>
        <v>0</v>
      </c>
      <c r="BG720" s="144">
        <f>IF(N720="zákl. přenesená",J720,0)</f>
        <v>0</v>
      </c>
      <c r="BH720" s="144">
        <f>IF(N720="sníž. přenesená",J720,0)</f>
        <v>0</v>
      </c>
      <c r="BI720" s="144">
        <f>IF(N720="nulová",J720,0)</f>
        <v>0</v>
      </c>
      <c r="BJ720" s="2" t="s">
        <v>86</v>
      </c>
      <c r="BK720" s="144">
        <f>ROUND(I720*H720,2)</f>
        <v>0</v>
      </c>
      <c r="BL720" s="2" t="s">
        <v>249</v>
      </c>
      <c r="BM720" s="143" t="s">
        <v>1260</v>
      </c>
    </row>
    <row r="721" spans="2:65" s="16" customFormat="1">
      <c r="B721" s="17"/>
      <c r="C721" s="219"/>
      <c r="D721" s="145" t="s">
        <v>174</v>
      </c>
      <c r="F721" s="146" t="s">
        <v>1261</v>
      </c>
      <c r="I721" s="147"/>
      <c r="L721" s="17"/>
      <c r="M721" s="148"/>
      <c r="T721" s="41"/>
      <c r="AT721" s="2" t="s">
        <v>174</v>
      </c>
      <c r="AU721" s="2" t="s">
        <v>88</v>
      </c>
    </row>
    <row r="722" spans="2:65" s="149" customFormat="1" ht="11.25">
      <c r="B722" s="150"/>
      <c r="C722" s="220"/>
      <c r="D722" s="151" t="s">
        <v>176</v>
      </c>
      <c r="E722" s="152" t="s">
        <v>1</v>
      </c>
      <c r="F722" s="153" t="s">
        <v>1262</v>
      </c>
      <c r="H722" s="152" t="s">
        <v>1</v>
      </c>
      <c r="I722" s="154"/>
      <c r="L722" s="150"/>
      <c r="M722" s="155"/>
      <c r="T722" s="156"/>
      <c r="AT722" s="152" t="s">
        <v>176</v>
      </c>
      <c r="AU722" s="152" t="s">
        <v>88</v>
      </c>
      <c r="AV722" s="149" t="s">
        <v>86</v>
      </c>
      <c r="AW722" s="149" t="s">
        <v>34</v>
      </c>
      <c r="AX722" s="149" t="s">
        <v>78</v>
      </c>
      <c r="AY722" s="152" t="s">
        <v>165</v>
      </c>
    </row>
    <row r="723" spans="2:65" s="157" customFormat="1" ht="11.25">
      <c r="B723" s="158"/>
      <c r="C723" s="221"/>
      <c r="D723" s="151" t="s">
        <v>176</v>
      </c>
      <c r="E723" s="159" t="s">
        <v>1</v>
      </c>
      <c r="F723" s="160" t="s">
        <v>1263</v>
      </c>
      <c r="H723" s="161">
        <v>2.2999999999999998</v>
      </c>
      <c r="I723" s="162"/>
      <c r="L723" s="158"/>
      <c r="M723" s="163"/>
      <c r="T723" s="164"/>
      <c r="AT723" s="159" t="s">
        <v>176</v>
      </c>
      <c r="AU723" s="159" t="s">
        <v>88</v>
      </c>
      <c r="AV723" s="157" t="s">
        <v>88</v>
      </c>
      <c r="AW723" s="157" t="s">
        <v>34</v>
      </c>
      <c r="AX723" s="157" t="s">
        <v>86</v>
      </c>
      <c r="AY723" s="159" t="s">
        <v>165</v>
      </c>
    </row>
    <row r="724" spans="2:65" s="16" customFormat="1" ht="24.2" customHeight="1">
      <c r="B724" s="17"/>
      <c r="C724" s="222" t="s">
        <v>1264</v>
      </c>
      <c r="D724" s="178" t="s">
        <v>416</v>
      </c>
      <c r="E724" s="179" t="s">
        <v>1265</v>
      </c>
      <c r="F724" s="180" t="s">
        <v>1266</v>
      </c>
      <c r="G724" s="181" t="s">
        <v>268</v>
      </c>
      <c r="H724" s="182">
        <v>2.2999999999999998</v>
      </c>
      <c r="I724" s="183"/>
      <c r="J724" s="184">
        <f>ROUND(I724*H724,2)</f>
        <v>0</v>
      </c>
      <c r="K724" s="180" t="s">
        <v>171</v>
      </c>
      <c r="L724" s="185"/>
      <c r="M724" s="186" t="s">
        <v>1</v>
      </c>
      <c r="N724" s="187" t="s">
        <v>43</v>
      </c>
      <c r="P724" s="141">
        <f>O724*H724</f>
        <v>0</v>
      </c>
      <c r="Q724" s="141">
        <v>2.639E-2</v>
      </c>
      <c r="R724" s="141">
        <f>Q724*H724</f>
        <v>6.0696999999999994E-2</v>
      </c>
      <c r="S724" s="141">
        <v>0</v>
      </c>
      <c r="T724" s="142">
        <f>S724*H724</f>
        <v>0</v>
      </c>
      <c r="AR724" s="143" t="s">
        <v>531</v>
      </c>
      <c r="AT724" s="143" t="s">
        <v>416</v>
      </c>
      <c r="AU724" s="143" t="s">
        <v>88</v>
      </c>
      <c r="AY724" s="2" t="s">
        <v>165</v>
      </c>
      <c r="BE724" s="144">
        <f>IF(N724="základní",J724,0)</f>
        <v>0</v>
      </c>
      <c r="BF724" s="144">
        <f>IF(N724="snížená",J724,0)</f>
        <v>0</v>
      </c>
      <c r="BG724" s="144">
        <f>IF(N724="zákl. přenesená",J724,0)</f>
        <v>0</v>
      </c>
      <c r="BH724" s="144">
        <f>IF(N724="sníž. přenesená",J724,0)</f>
        <v>0</v>
      </c>
      <c r="BI724" s="144">
        <f>IF(N724="nulová",J724,0)</f>
        <v>0</v>
      </c>
      <c r="BJ724" s="2" t="s">
        <v>86</v>
      </c>
      <c r="BK724" s="144">
        <f>ROUND(I724*H724,2)</f>
        <v>0</v>
      </c>
      <c r="BL724" s="2" t="s">
        <v>249</v>
      </c>
      <c r="BM724" s="143" t="s">
        <v>1267</v>
      </c>
    </row>
    <row r="725" spans="2:65" s="149" customFormat="1" ht="11.25">
      <c r="B725" s="150"/>
      <c r="C725" s="220"/>
      <c r="D725" s="151" t="s">
        <v>176</v>
      </c>
      <c r="E725" s="152" t="s">
        <v>1</v>
      </c>
      <c r="F725" s="153" t="s">
        <v>1262</v>
      </c>
      <c r="H725" s="152" t="s">
        <v>1</v>
      </c>
      <c r="I725" s="154"/>
      <c r="L725" s="150"/>
      <c r="M725" s="155"/>
      <c r="T725" s="156"/>
      <c r="AT725" s="152" t="s">
        <v>176</v>
      </c>
      <c r="AU725" s="152" t="s">
        <v>88</v>
      </c>
      <c r="AV725" s="149" t="s">
        <v>86</v>
      </c>
      <c r="AW725" s="149" t="s">
        <v>34</v>
      </c>
      <c r="AX725" s="149" t="s">
        <v>78</v>
      </c>
      <c r="AY725" s="152" t="s">
        <v>165</v>
      </c>
    </row>
    <row r="726" spans="2:65" s="157" customFormat="1" ht="11.25">
      <c r="B726" s="158"/>
      <c r="C726" s="221"/>
      <c r="D726" s="151" t="s">
        <v>176</v>
      </c>
      <c r="E726" s="159" t="s">
        <v>1</v>
      </c>
      <c r="F726" s="160" t="s">
        <v>1263</v>
      </c>
      <c r="H726" s="161">
        <v>2.2999999999999998</v>
      </c>
      <c r="I726" s="162"/>
      <c r="L726" s="158"/>
      <c r="M726" s="163"/>
      <c r="T726" s="164"/>
      <c r="AT726" s="159" t="s">
        <v>176</v>
      </c>
      <c r="AU726" s="159" t="s">
        <v>88</v>
      </c>
      <c r="AV726" s="157" t="s">
        <v>88</v>
      </c>
      <c r="AW726" s="157" t="s">
        <v>34</v>
      </c>
      <c r="AX726" s="157" t="s">
        <v>86</v>
      </c>
      <c r="AY726" s="159" t="s">
        <v>165</v>
      </c>
    </row>
    <row r="727" spans="2:65" s="16" customFormat="1" ht="24.2" customHeight="1">
      <c r="B727" s="17"/>
      <c r="C727" s="218" t="s">
        <v>1268</v>
      </c>
      <c r="D727" s="132" t="s">
        <v>167</v>
      </c>
      <c r="E727" s="133" t="s">
        <v>1269</v>
      </c>
      <c r="F727" s="134" t="s">
        <v>1270</v>
      </c>
      <c r="G727" s="135" t="s">
        <v>452</v>
      </c>
      <c r="H727" s="136">
        <v>1</v>
      </c>
      <c r="I727" s="137"/>
      <c r="J727" s="138">
        <f>ROUND(I727*H727,2)</f>
        <v>0</v>
      </c>
      <c r="K727" s="134" t="s">
        <v>171</v>
      </c>
      <c r="L727" s="17"/>
      <c r="M727" s="139" t="s">
        <v>1</v>
      </c>
      <c r="N727" s="140" t="s">
        <v>43</v>
      </c>
      <c r="P727" s="141">
        <f>O727*H727</f>
        <v>0</v>
      </c>
      <c r="Q727" s="141">
        <v>2.7E-4</v>
      </c>
      <c r="R727" s="141">
        <f>Q727*H727</f>
        <v>2.7E-4</v>
      </c>
      <c r="S727" s="141">
        <v>0</v>
      </c>
      <c r="T727" s="142">
        <f>S727*H727</f>
        <v>0</v>
      </c>
      <c r="AR727" s="143" t="s">
        <v>249</v>
      </c>
      <c r="AT727" s="143" t="s">
        <v>167</v>
      </c>
      <c r="AU727" s="143" t="s">
        <v>88</v>
      </c>
      <c r="AY727" s="2" t="s">
        <v>165</v>
      </c>
      <c r="BE727" s="144">
        <f>IF(N727="základní",J727,0)</f>
        <v>0</v>
      </c>
      <c r="BF727" s="144">
        <f>IF(N727="snížená",J727,0)</f>
        <v>0</v>
      </c>
      <c r="BG727" s="144">
        <f>IF(N727="zákl. přenesená",J727,0)</f>
        <v>0</v>
      </c>
      <c r="BH727" s="144">
        <f>IF(N727="sníž. přenesená",J727,0)</f>
        <v>0</v>
      </c>
      <c r="BI727" s="144">
        <f>IF(N727="nulová",J727,0)</f>
        <v>0</v>
      </c>
      <c r="BJ727" s="2" t="s">
        <v>86</v>
      </c>
      <c r="BK727" s="144">
        <f>ROUND(I727*H727,2)</f>
        <v>0</v>
      </c>
      <c r="BL727" s="2" t="s">
        <v>249</v>
      </c>
      <c r="BM727" s="143" t="s">
        <v>1271</v>
      </c>
    </row>
    <row r="728" spans="2:65" s="16" customFormat="1">
      <c r="B728" s="17"/>
      <c r="C728" s="219"/>
      <c r="D728" s="145" t="s">
        <v>174</v>
      </c>
      <c r="F728" s="146" t="s">
        <v>1272</v>
      </c>
      <c r="I728" s="147"/>
      <c r="L728" s="17"/>
      <c r="M728" s="148"/>
      <c r="T728" s="41"/>
      <c r="AT728" s="2" t="s">
        <v>174</v>
      </c>
      <c r="AU728" s="2" t="s">
        <v>88</v>
      </c>
    </row>
    <row r="729" spans="2:65" s="149" customFormat="1" ht="11.25">
      <c r="B729" s="150"/>
      <c r="C729" s="220"/>
      <c r="D729" s="151" t="s">
        <v>176</v>
      </c>
      <c r="E729" s="152" t="s">
        <v>1</v>
      </c>
      <c r="F729" s="153" t="s">
        <v>1273</v>
      </c>
      <c r="H729" s="152" t="s">
        <v>1</v>
      </c>
      <c r="I729" s="154"/>
      <c r="L729" s="150"/>
      <c r="M729" s="155"/>
      <c r="T729" s="156"/>
      <c r="AT729" s="152" t="s">
        <v>176</v>
      </c>
      <c r="AU729" s="152" t="s">
        <v>88</v>
      </c>
      <c r="AV729" s="149" t="s">
        <v>86</v>
      </c>
      <c r="AW729" s="149" t="s">
        <v>34</v>
      </c>
      <c r="AX729" s="149" t="s">
        <v>78</v>
      </c>
      <c r="AY729" s="152" t="s">
        <v>165</v>
      </c>
    </row>
    <row r="730" spans="2:65" s="157" customFormat="1" ht="11.25">
      <c r="B730" s="158"/>
      <c r="C730" s="221"/>
      <c r="D730" s="151" t="s">
        <v>176</v>
      </c>
      <c r="E730" s="159" t="s">
        <v>1</v>
      </c>
      <c r="F730" s="160" t="s">
        <v>86</v>
      </c>
      <c r="H730" s="161">
        <v>1</v>
      </c>
      <c r="I730" s="162"/>
      <c r="L730" s="158"/>
      <c r="M730" s="163"/>
      <c r="T730" s="164"/>
      <c r="AT730" s="159" t="s">
        <v>176</v>
      </c>
      <c r="AU730" s="159" t="s">
        <v>88</v>
      </c>
      <c r="AV730" s="157" t="s">
        <v>88</v>
      </c>
      <c r="AW730" s="157" t="s">
        <v>34</v>
      </c>
      <c r="AX730" s="157" t="s">
        <v>86</v>
      </c>
      <c r="AY730" s="159" t="s">
        <v>165</v>
      </c>
    </row>
    <row r="731" spans="2:65" s="16" customFormat="1" ht="24.2" customHeight="1">
      <c r="B731" s="17"/>
      <c r="C731" s="222" t="s">
        <v>1274</v>
      </c>
      <c r="D731" s="178" t="s">
        <v>416</v>
      </c>
      <c r="E731" s="179" t="s">
        <v>1275</v>
      </c>
      <c r="F731" s="180" t="s">
        <v>1276</v>
      </c>
      <c r="G731" s="181" t="s">
        <v>268</v>
      </c>
      <c r="H731" s="182">
        <v>0.4</v>
      </c>
      <c r="I731" s="183"/>
      <c r="J731" s="184">
        <f>ROUND(I731*H731,2)</f>
        <v>0</v>
      </c>
      <c r="K731" s="180" t="s">
        <v>171</v>
      </c>
      <c r="L731" s="185"/>
      <c r="M731" s="186" t="s">
        <v>1</v>
      </c>
      <c r="N731" s="187" t="s">
        <v>43</v>
      </c>
      <c r="P731" s="141">
        <f>O731*H731</f>
        <v>0</v>
      </c>
      <c r="Q731" s="141">
        <v>3.4720000000000001E-2</v>
      </c>
      <c r="R731" s="141">
        <f>Q731*H731</f>
        <v>1.3888000000000001E-2</v>
      </c>
      <c r="S731" s="141">
        <v>0</v>
      </c>
      <c r="T731" s="142">
        <f>S731*H731</f>
        <v>0</v>
      </c>
      <c r="AR731" s="143" t="s">
        <v>531</v>
      </c>
      <c r="AT731" s="143" t="s">
        <v>416</v>
      </c>
      <c r="AU731" s="143" t="s">
        <v>88</v>
      </c>
      <c r="AY731" s="2" t="s">
        <v>165</v>
      </c>
      <c r="BE731" s="144">
        <f>IF(N731="základní",J731,0)</f>
        <v>0</v>
      </c>
      <c r="BF731" s="144">
        <f>IF(N731="snížená",J731,0)</f>
        <v>0</v>
      </c>
      <c r="BG731" s="144">
        <f>IF(N731="zákl. přenesená",J731,0)</f>
        <v>0</v>
      </c>
      <c r="BH731" s="144">
        <f>IF(N731="sníž. přenesená",J731,0)</f>
        <v>0</v>
      </c>
      <c r="BI731" s="144">
        <f>IF(N731="nulová",J731,0)</f>
        <v>0</v>
      </c>
      <c r="BJ731" s="2" t="s">
        <v>86</v>
      </c>
      <c r="BK731" s="144">
        <f>ROUND(I731*H731,2)</f>
        <v>0</v>
      </c>
      <c r="BL731" s="2" t="s">
        <v>249</v>
      </c>
      <c r="BM731" s="143" t="s">
        <v>1277</v>
      </c>
    </row>
    <row r="732" spans="2:65" s="149" customFormat="1" ht="11.25">
      <c r="B732" s="150"/>
      <c r="C732" s="220"/>
      <c r="D732" s="151" t="s">
        <v>176</v>
      </c>
      <c r="E732" s="152" t="s">
        <v>1</v>
      </c>
      <c r="F732" s="153" t="s">
        <v>1273</v>
      </c>
      <c r="H732" s="152" t="s">
        <v>1</v>
      </c>
      <c r="I732" s="154"/>
      <c r="L732" s="150"/>
      <c r="M732" s="155"/>
      <c r="T732" s="156"/>
      <c r="AT732" s="152" t="s">
        <v>176</v>
      </c>
      <c r="AU732" s="152" t="s">
        <v>88</v>
      </c>
      <c r="AV732" s="149" t="s">
        <v>86</v>
      </c>
      <c r="AW732" s="149" t="s">
        <v>34</v>
      </c>
      <c r="AX732" s="149" t="s">
        <v>78</v>
      </c>
      <c r="AY732" s="152" t="s">
        <v>165</v>
      </c>
    </row>
    <row r="733" spans="2:65" s="157" customFormat="1" ht="11.25">
      <c r="B733" s="158"/>
      <c r="C733" s="221"/>
      <c r="D733" s="151" t="s">
        <v>176</v>
      </c>
      <c r="E733" s="159" t="s">
        <v>1</v>
      </c>
      <c r="F733" s="160" t="s">
        <v>1278</v>
      </c>
      <c r="H733" s="161">
        <v>0.4</v>
      </c>
      <c r="I733" s="162"/>
      <c r="L733" s="158"/>
      <c r="M733" s="163"/>
      <c r="T733" s="164"/>
      <c r="AT733" s="159" t="s">
        <v>176</v>
      </c>
      <c r="AU733" s="159" t="s">
        <v>88</v>
      </c>
      <c r="AV733" s="157" t="s">
        <v>88</v>
      </c>
      <c r="AW733" s="157" t="s">
        <v>34</v>
      </c>
      <c r="AX733" s="157" t="s">
        <v>86</v>
      </c>
      <c r="AY733" s="159" t="s">
        <v>165</v>
      </c>
    </row>
    <row r="734" spans="2:65" s="16" customFormat="1" ht="24.2" customHeight="1">
      <c r="B734" s="17"/>
      <c r="C734" s="218" t="s">
        <v>1279</v>
      </c>
      <c r="D734" s="132" t="s">
        <v>167</v>
      </c>
      <c r="E734" s="133" t="s">
        <v>1280</v>
      </c>
      <c r="F734" s="134" t="s">
        <v>1281</v>
      </c>
      <c r="G734" s="135" t="s">
        <v>452</v>
      </c>
      <c r="H734" s="136">
        <v>2</v>
      </c>
      <c r="I734" s="137"/>
      <c r="J734" s="138">
        <f>ROUND(I734*H734,2)</f>
        <v>0</v>
      </c>
      <c r="K734" s="134" t="s">
        <v>171</v>
      </c>
      <c r="L734" s="17"/>
      <c r="M734" s="139" t="s">
        <v>1</v>
      </c>
      <c r="N734" s="140" t="s">
        <v>43</v>
      </c>
      <c r="P734" s="141">
        <f>O734*H734</f>
        <v>0</v>
      </c>
      <c r="Q734" s="141">
        <v>9.2000000000000003E-4</v>
      </c>
      <c r="R734" s="141">
        <f>Q734*H734</f>
        <v>1.8400000000000001E-3</v>
      </c>
      <c r="S734" s="141">
        <v>0</v>
      </c>
      <c r="T734" s="142">
        <f>S734*H734</f>
        <v>0</v>
      </c>
      <c r="AR734" s="143" t="s">
        <v>249</v>
      </c>
      <c r="AT734" s="143" t="s">
        <v>167</v>
      </c>
      <c r="AU734" s="143" t="s">
        <v>88</v>
      </c>
      <c r="AY734" s="2" t="s">
        <v>165</v>
      </c>
      <c r="BE734" s="144">
        <f>IF(N734="základní",J734,0)</f>
        <v>0</v>
      </c>
      <c r="BF734" s="144">
        <f>IF(N734="snížená",J734,0)</f>
        <v>0</v>
      </c>
      <c r="BG734" s="144">
        <f>IF(N734="zákl. přenesená",J734,0)</f>
        <v>0</v>
      </c>
      <c r="BH734" s="144">
        <f>IF(N734="sníž. přenesená",J734,0)</f>
        <v>0</v>
      </c>
      <c r="BI734" s="144">
        <f>IF(N734="nulová",J734,0)</f>
        <v>0</v>
      </c>
      <c r="BJ734" s="2" t="s">
        <v>86</v>
      </c>
      <c r="BK734" s="144">
        <f>ROUND(I734*H734,2)</f>
        <v>0</v>
      </c>
      <c r="BL734" s="2" t="s">
        <v>249</v>
      </c>
      <c r="BM734" s="143" t="s">
        <v>1282</v>
      </c>
    </row>
    <row r="735" spans="2:65" s="16" customFormat="1">
      <c r="B735" s="17"/>
      <c r="C735" s="219"/>
      <c r="D735" s="145" t="s">
        <v>174</v>
      </c>
      <c r="F735" s="146" t="s">
        <v>1283</v>
      </c>
      <c r="I735" s="147"/>
      <c r="L735" s="17"/>
      <c r="M735" s="148"/>
      <c r="T735" s="41"/>
      <c r="AT735" s="2" t="s">
        <v>174</v>
      </c>
      <c r="AU735" s="2" t="s">
        <v>88</v>
      </c>
    </row>
    <row r="736" spans="2:65" s="149" customFormat="1" ht="11.25">
      <c r="B736" s="150"/>
      <c r="C736" s="220"/>
      <c r="D736" s="151" t="s">
        <v>176</v>
      </c>
      <c r="E736" s="152" t="s">
        <v>1</v>
      </c>
      <c r="F736" s="153" t="s">
        <v>1284</v>
      </c>
      <c r="H736" s="152" t="s">
        <v>1</v>
      </c>
      <c r="I736" s="154"/>
      <c r="L736" s="150"/>
      <c r="M736" s="155"/>
      <c r="T736" s="156"/>
      <c r="AT736" s="152" t="s">
        <v>176</v>
      </c>
      <c r="AU736" s="152" t="s">
        <v>88</v>
      </c>
      <c r="AV736" s="149" t="s">
        <v>86</v>
      </c>
      <c r="AW736" s="149" t="s">
        <v>34</v>
      </c>
      <c r="AX736" s="149" t="s">
        <v>78</v>
      </c>
      <c r="AY736" s="152" t="s">
        <v>165</v>
      </c>
    </row>
    <row r="737" spans="2:65" s="157" customFormat="1" ht="11.25">
      <c r="B737" s="158"/>
      <c r="C737" s="221"/>
      <c r="D737" s="151" t="s">
        <v>176</v>
      </c>
      <c r="E737" s="159" t="s">
        <v>1</v>
      </c>
      <c r="F737" s="160" t="s">
        <v>86</v>
      </c>
      <c r="H737" s="161">
        <v>1</v>
      </c>
      <c r="I737" s="162"/>
      <c r="L737" s="158"/>
      <c r="M737" s="163"/>
      <c r="T737" s="164"/>
      <c r="AT737" s="159" t="s">
        <v>176</v>
      </c>
      <c r="AU737" s="159" t="s">
        <v>88</v>
      </c>
      <c r="AV737" s="157" t="s">
        <v>88</v>
      </c>
      <c r="AW737" s="157" t="s">
        <v>34</v>
      </c>
      <c r="AX737" s="157" t="s">
        <v>78</v>
      </c>
      <c r="AY737" s="159" t="s">
        <v>165</v>
      </c>
    </row>
    <row r="738" spans="2:65" s="149" customFormat="1" ht="11.25">
      <c r="B738" s="150"/>
      <c r="C738" s="220"/>
      <c r="D738" s="151" t="s">
        <v>176</v>
      </c>
      <c r="E738" s="152" t="s">
        <v>1</v>
      </c>
      <c r="F738" s="153" t="s">
        <v>1285</v>
      </c>
      <c r="H738" s="152" t="s">
        <v>1</v>
      </c>
      <c r="I738" s="154"/>
      <c r="L738" s="150"/>
      <c r="M738" s="155"/>
      <c r="T738" s="156"/>
      <c r="AT738" s="152" t="s">
        <v>176</v>
      </c>
      <c r="AU738" s="152" t="s">
        <v>88</v>
      </c>
      <c r="AV738" s="149" t="s">
        <v>86</v>
      </c>
      <c r="AW738" s="149" t="s">
        <v>34</v>
      </c>
      <c r="AX738" s="149" t="s">
        <v>78</v>
      </c>
      <c r="AY738" s="152" t="s">
        <v>165</v>
      </c>
    </row>
    <row r="739" spans="2:65" s="157" customFormat="1" ht="11.25">
      <c r="B739" s="158"/>
      <c r="C739" s="221"/>
      <c r="D739" s="151" t="s">
        <v>176</v>
      </c>
      <c r="E739" s="159" t="s">
        <v>1</v>
      </c>
      <c r="F739" s="160" t="s">
        <v>86</v>
      </c>
      <c r="H739" s="161">
        <v>1</v>
      </c>
      <c r="I739" s="162"/>
      <c r="L739" s="158"/>
      <c r="M739" s="163"/>
      <c r="T739" s="164"/>
      <c r="AT739" s="159" t="s">
        <v>176</v>
      </c>
      <c r="AU739" s="159" t="s">
        <v>88</v>
      </c>
      <c r="AV739" s="157" t="s">
        <v>88</v>
      </c>
      <c r="AW739" s="157" t="s">
        <v>34</v>
      </c>
      <c r="AX739" s="157" t="s">
        <v>78</v>
      </c>
      <c r="AY739" s="159" t="s">
        <v>165</v>
      </c>
    </row>
    <row r="740" spans="2:65" s="165" customFormat="1" ht="11.25">
      <c r="B740" s="166"/>
      <c r="C740" s="216"/>
      <c r="D740" s="151" t="s">
        <v>176</v>
      </c>
      <c r="E740" s="167" t="s">
        <v>1</v>
      </c>
      <c r="F740" s="168" t="s">
        <v>191</v>
      </c>
      <c r="H740" s="169">
        <v>2</v>
      </c>
      <c r="I740" s="170"/>
      <c r="L740" s="166"/>
      <c r="M740" s="171"/>
      <c r="T740" s="172"/>
      <c r="AT740" s="167" t="s">
        <v>176</v>
      </c>
      <c r="AU740" s="167" t="s">
        <v>88</v>
      </c>
      <c r="AV740" s="165" t="s">
        <v>172</v>
      </c>
      <c r="AW740" s="165" t="s">
        <v>34</v>
      </c>
      <c r="AX740" s="165" t="s">
        <v>86</v>
      </c>
      <c r="AY740" s="167" t="s">
        <v>165</v>
      </c>
    </row>
    <row r="741" spans="2:65" s="16" customFormat="1" ht="24.2" customHeight="1">
      <c r="B741" s="17"/>
      <c r="C741" s="222" t="s">
        <v>1286</v>
      </c>
      <c r="D741" s="178" t="s">
        <v>416</v>
      </c>
      <c r="E741" s="179" t="s">
        <v>1287</v>
      </c>
      <c r="F741" s="180" t="s">
        <v>1288</v>
      </c>
      <c r="G741" s="181" t="s">
        <v>268</v>
      </c>
      <c r="H741" s="182">
        <v>3.7429999999999999</v>
      </c>
      <c r="I741" s="183"/>
      <c r="J741" s="184">
        <f>ROUND(I741*H741,2)</f>
        <v>0</v>
      </c>
      <c r="K741" s="180" t="s">
        <v>171</v>
      </c>
      <c r="L741" s="185"/>
      <c r="M741" s="186" t="s">
        <v>1</v>
      </c>
      <c r="N741" s="187" t="s">
        <v>43</v>
      </c>
      <c r="P741" s="141">
        <f>O741*H741</f>
        <v>0</v>
      </c>
      <c r="Q741" s="141">
        <v>2.5440000000000001E-2</v>
      </c>
      <c r="R741" s="141">
        <f>Q741*H741</f>
        <v>9.5221920000000002E-2</v>
      </c>
      <c r="S741" s="141">
        <v>0</v>
      </c>
      <c r="T741" s="142">
        <f>S741*H741</f>
        <v>0</v>
      </c>
      <c r="AR741" s="143" t="s">
        <v>531</v>
      </c>
      <c r="AT741" s="143" t="s">
        <v>416</v>
      </c>
      <c r="AU741" s="143" t="s">
        <v>88</v>
      </c>
      <c r="AY741" s="2" t="s">
        <v>165</v>
      </c>
      <c r="BE741" s="144">
        <f>IF(N741="základní",J741,0)</f>
        <v>0</v>
      </c>
      <c r="BF741" s="144">
        <f>IF(N741="snížená",J741,0)</f>
        <v>0</v>
      </c>
      <c r="BG741" s="144">
        <f>IF(N741="zákl. přenesená",J741,0)</f>
        <v>0</v>
      </c>
      <c r="BH741" s="144">
        <f>IF(N741="sníž. přenesená",J741,0)</f>
        <v>0</v>
      </c>
      <c r="BI741" s="144">
        <f>IF(N741="nulová",J741,0)</f>
        <v>0</v>
      </c>
      <c r="BJ741" s="2" t="s">
        <v>86</v>
      </c>
      <c r="BK741" s="144">
        <f>ROUND(I741*H741,2)</f>
        <v>0</v>
      </c>
      <c r="BL741" s="2" t="s">
        <v>249</v>
      </c>
      <c r="BM741" s="143" t="s">
        <v>1289</v>
      </c>
    </row>
    <row r="742" spans="2:65" s="16" customFormat="1" ht="19.5">
      <c r="B742" s="17"/>
      <c r="C742" s="219"/>
      <c r="D742" s="151" t="s">
        <v>205</v>
      </c>
      <c r="F742" s="173" t="s">
        <v>1290</v>
      </c>
      <c r="I742" s="147"/>
      <c r="L742" s="17"/>
      <c r="M742" s="148"/>
      <c r="T742" s="41"/>
      <c r="AT742" s="2" t="s">
        <v>205</v>
      </c>
      <c r="AU742" s="2" t="s">
        <v>88</v>
      </c>
    </row>
    <row r="743" spans="2:65" s="149" customFormat="1" ht="11.25">
      <c r="B743" s="150"/>
      <c r="C743" s="220"/>
      <c r="D743" s="151" t="s">
        <v>176</v>
      </c>
      <c r="E743" s="152" t="s">
        <v>1</v>
      </c>
      <c r="F743" s="153" t="s">
        <v>1284</v>
      </c>
      <c r="H743" s="152" t="s">
        <v>1</v>
      </c>
      <c r="I743" s="154"/>
      <c r="L743" s="150"/>
      <c r="M743" s="155"/>
      <c r="T743" s="156"/>
      <c r="AT743" s="152" t="s">
        <v>176</v>
      </c>
      <c r="AU743" s="152" t="s">
        <v>88</v>
      </c>
      <c r="AV743" s="149" t="s">
        <v>86</v>
      </c>
      <c r="AW743" s="149" t="s">
        <v>34</v>
      </c>
      <c r="AX743" s="149" t="s">
        <v>78</v>
      </c>
      <c r="AY743" s="152" t="s">
        <v>165</v>
      </c>
    </row>
    <row r="744" spans="2:65" s="157" customFormat="1" ht="11.25">
      <c r="B744" s="158"/>
      <c r="C744" s="221"/>
      <c r="D744" s="151" t="s">
        <v>176</v>
      </c>
      <c r="E744" s="159" t="s">
        <v>1</v>
      </c>
      <c r="F744" s="160" t="s">
        <v>1291</v>
      </c>
      <c r="H744" s="161">
        <v>1.97</v>
      </c>
      <c r="I744" s="162"/>
      <c r="L744" s="158"/>
      <c r="M744" s="163"/>
      <c r="T744" s="164"/>
      <c r="AT744" s="159" t="s">
        <v>176</v>
      </c>
      <c r="AU744" s="159" t="s">
        <v>88</v>
      </c>
      <c r="AV744" s="157" t="s">
        <v>88</v>
      </c>
      <c r="AW744" s="157" t="s">
        <v>34</v>
      </c>
      <c r="AX744" s="157" t="s">
        <v>78</v>
      </c>
      <c r="AY744" s="159" t="s">
        <v>165</v>
      </c>
    </row>
    <row r="745" spans="2:65" s="149" customFormat="1" ht="11.25">
      <c r="B745" s="150"/>
      <c r="C745" s="220"/>
      <c r="D745" s="151" t="s">
        <v>176</v>
      </c>
      <c r="E745" s="152" t="s">
        <v>1</v>
      </c>
      <c r="F745" s="153" t="s">
        <v>1285</v>
      </c>
      <c r="H745" s="152" t="s">
        <v>1</v>
      </c>
      <c r="I745" s="154"/>
      <c r="L745" s="150"/>
      <c r="M745" s="155"/>
      <c r="T745" s="156"/>
      <c r="AT745" s="152" t="s">
        <v>176</v>
      </c>
      <c r="AU745" s="152" t="s">
        <v>88</v>
      </c>
      <c r="AV745" s="149" t="s">
        <v>86</v>
      </c>
      <c r="AW745" s="149" t="s">
        <v>34</v>
      </c>
      <c r="AX745" s="149" t="s">
        <v>78</v>
      </c>
      <c r="AY745" s="152" t="s">
        <v>165</v>
      </c>
    </row>
    <row r="746" spans="2:65" s="157" customFormat="1" ht="11.25">
      <c r="B746" s="158"/>
      <c r="C746" s="221"/>
      <c r="D746" s="151" t="s">
        <v>176</v>
      </c>
      <c r="E746" s="159" t="s">
        <v>1</v>
      </c>
      <c r="F746" s="160" t="s">
        <v>1292</v>
      </c>
      <c r="H746" s="161">
        <v>1.7729999999999999</v>
      </c>
      <c r="I746" s="162"/>
      <c r="L746" s="158"/>
      <c r="M746" s="163"/>
      <c r="T746" s="164"/>
      <c r="AT746" s="159" t="s">
        <v>176</v>
      </c>
      <c r="AU746" s="159" t="s">
        <v>88</v>
      </c>
      <c r="AV746" s="157" t="s">
        <v>88</v>
      </c>
      <c r="AW746" s="157" t="s">
        <v>34</v>
      </c>
      <c r="AX746" s="157" t="s">
        <v>78</v>
      </c>
      <c r="AY746" s="159" t="s">
        <v>165</v>
      </c>
    </row>
    <row r="747" spans="2:65" s="165" customFormat="1" ht="11.25">
      <c r="B747" s="166"/>
      <c r="C747" s="216"/>
      <c r="D747" s="151" t="s">
        <v>176</v>
      </c>
      <c r="E747" s="167" t="s">
        <v>1</v>
      </c>
      <c r="F747" s="168" t="s">
        <v>191</v>
      </c>
      <c r="H747" s="169">
        <v>3.7429999999999999</v>
      </c>
      <c r="I747" s="170"/>
      <c r="L747" s="166"/>
      <c r="M747" s="171"/>
      <c r="T747" s="172"/>
      <c r="AT747" s="167" t="s">
        <v>176</v>
      </c>
      <c r="AU747" s="167" t="s">
        <v>88</v>
      </c>
      <c r="AV747" s="165" t="s">
        <v>172</v>
      </c>
      <c r="AW747" s="165" t="s">
        <v>34</v>
      </c>
      <c r="AX747" s="165" t="s">
        <v>86</v>
      </c>
      <c r="AY747" s="167" t="s">
        <v>165</v>
      </c>
    </row>
    <row r="748" spans="2:65" s="16" customFormat="1" ht="24.2" customHeight="1">
      <c r="B748" s="17"/>
      <c r="C748" s="218" t="s">
        <v>1293</v>
      </c>
      <c r="D748" s="132" t="s">
        <v>167</v>
      </c>
      <c r="E748" s="133" t="s">
        <v>1294</v>
      </c>
      <c r="F748" s="134" t="s">
        <v>1295</v>
      </c>
      <c r="G748" s="135" t="s">
        <v>452</v>
      </c>
      <c r="H748" s="136">
        <v>1</v>
      </c>
      <c r="I748" s="137"/>
      <c r="J748" s="138">
        <f>ROUND(I748*H748,2)</f>
        <v>0</v>
      </c>
      <c r="K748" s="134" t="s">
        <v>171</v>
      </c>
      <c r="L748" s="17"/>
      <c r="M748" s="139" t="s">
        <v>1</v>
      </c>
      <c r="N748" s="140" t="s">
        <v>43</v>
      </c>
      <c r="P748" s="141">
        <f>O748*H748</f>
        <v>0</v>
      </c>
      <c r="Q748" s="141">
        <v>0</v>
      </c>
      <c r="R748" s="141">
        <f>Q748*H748</f>
        <v>0</v>
      </c>
      <c r="S748" s="141">
        <v>0</v>
      </c>
      <c r="T748" s="142">
        <f>S748*H748</f>
        <v>0</v>
      </c>
      <c r="AR748" s="143" t="s">
        <v>249</v>
      </c>
      <c r="AT748" s="143" t="s">
        <v>167</v>
      </c>
      <c r="AU748" s="143" t="s">
        <v>88</v>
      </c>
      <c r="AY748" s="2" t="s">
        <v>165</v>
      </c>
      <c r="BE748" s="144">
        <f>IF(N748="základní",J748,0)</f>
        <v>0</v>
      </c>
      <c r="BF748" s="144">
        <f>IF(N748="snížená",J748,0)</f>
        <v>0</v>
      </c>
      <c r="BG748" s="144">
        <f>IF(N748="zákl. přenesená",J748,0)</f>
        <v>0</v>
      </c>
      <c r="BH748" s="144">
        <f>IF(N748="sníž. přenesená",J748,0)</f>
        <v>0</v>
      </c>
      <c r="BI748" s="144">
        <f>IF(N748="nulová",J748,0)</f>
        <v>0</v>
      </c>
      <c r="BJ748" s="2" t="s">
        <v>86</v>
      </c>
      <c r="BK748" s="144">
        <f>ROUND(I748*H748,2)</f>
        <v>0</v>
      </c>
      <c r="BL748" s="2" t="s">
        <v>249</v>
      </c>
      <c r="BM748" s="143" t="s">
        <v>1296</v>
      </c>
    </row>
    <row r="749" spans="2:65" s="16" customFormat="1">
      <c r="B749" s="17"/>
      <c r="C749" s="219"/>
      <c r="D749" s="145" t="s">
        <v>174</v>
      </c>
      <c r="F749" s="146" t="s">
        <v>1297</v>
      </c>
      <c r="I749" s="147"/>
      <c r="L749" s="17"/>
      <c r="M749" s="148"/>
      <c r="T749" s="41"/>
      <c r="AT749" s="2" t="s">
        <v>174</v>
      </c>
      <c r="AU749" s="2" t="s">
        <v>88</v>
      </c>
    </row>
    <row r="750" spans="2:65" s="149" customFormat="1" ht="11.25">
      <c r="B750" s="150"/>
      <c r="C750" s="220"/>
      <c r="D750" s="151" t="s">
        <v>176</v>
      </c>
      <c r="E750" s="152" t="s">
        <v>1</v>
      </c>
      <c r="F750" s="153" t="s">
        <v>1298</v>
      </c>
      <c r="H750" s="152" t="s">
        <v>1</v>
      </c>
      <c r="I750" s="154"/>
      <c r="L750" s="150"/>
      <c r="M750" s="155"/>
      <c r="T750" s="156"/>
      <c r="AT750" s="152" t="s">
        <v>176</v>
      </c>
      <c r="AU750" s="152" t="s">
        <v>88</v>
      </c>
      <c r="AV750" s="149" t="s">
        <v>86</v>
      </c>
      <c r="AW750" s="149" t="s">
        <v>34</v>
      </c>
      <c r="AX750" s="149" t="s">
        <v>78</v>
      </c>
      <c r="AY750" s="152" t="s">
        <v>165</v>
      </c>
    </row>
    <row r="751" spans="2:65" s="157" customFormat="1" ht="11.25">
      <c r="B751" s="158"/>
      <c r="C751" s="221"/>
      <c r="D751" s="151" t="s">
        <v>176</v>
      </c>
      <c r="E751" s="159" t="s">
        <v>1</v>
      </c>
      <c r="F751" s="160" t="s">
        <v>86</v>
      </c>
      <c r="H751" s="161">
        <v>1</v>
      </c>
      <c r="I751" s="162"/>
      <c r="L751" s="158"/>
      <c r="M751" s="163"/>
      <c r="T751" s="164"/>
      <c r="AT751" s="159" t="s">
        <v>176</v>
      </c>
      <c r="AU751" s="159" t="s">
        <v>88</v>
      </c>
      <c r="AV751" s="157" t="s">
        <v>88</v>
      </c>
      <c r="AW751" s="157" t="s">
        <v>34</v>
      </c>
      <c r="AX751" s="157" t="s">
        <v>86</v>
      </c>
      <c r="AY751" s="159" t="s">
        <v>165</v>
      </c>
    </row>
    <row r="752" spans="2:65" s="16" customFormat="1" ht="24.2" customHeight="1">
      <c r="B752" s="17"/>
      <c r="C752" s="222" t="s">
        <v>1299</v>
      </c>
      <c r="D752" s="178" t="s">
        <v>416</v>
      </c>
      <c r="E752" s="179" t="s">
        <v>1300</v>
      </c>
      <c r="F752" s="180" t="s">
        <v>1301</v>
      </c>
      <c r="G752" s="181" t="s">
        <v>452</v>
      </c>
      <c r="H752" s="182">
        <v>1</v>
      </c>
      <c r="I752" s="183"/>
      <c r="J752" s="184">
        <f>ROUND(I752*H752,2)</f>
        <v>0</v>
      </c>
      <c r="K752" s="180" t="s">
        <v>171</v>
      </c>
      <c r="L752" s="185"/>
      <c r="M752" s="186" t="s">
        <v>1</v>
      </c>
      <c r="N752" s="187" t="s">
        <v>43</v>
      </c>
      <c r="P752" s="141">
        <f>O752*H752</f>
        <v>0</v>
      </c>
      <c r="Q752" s="141">
        <v>1.9E-2</v>
      </c>
      <c r="R752" s="141">
        <f>Q752*H752</f>
        <v>1.9E-2</v>
      </c>
      <c r="S752" s="141">
        <v>0</v>
      </c>
      <c r="T752" s="142">
        <f>S752*H752</f>
        <v>0</v>
      </c>
      <c r="AR752" s="143" t="s">
        <v>531</v>
      </c>
      <c r="AT752" s="143" t="s">
        <v>416</v>
      </c>
      <c r="AU752" s="143" t="s">
        <v>88</v>
      </c>
      <c r="AY752" s="2" t="s">
        <v>165</v>
      </c>
      <c r="BE752" s="144">
        <f>IF(N752="základní",J752,0)</f>
        <v>0</v>
      </c>
      <c r="BF752" s="144">
        <f>IF(N752="snížená",J752,0)</f>
        <v>0</v>
      </c>
      <c r="BG752" s="144">
        <f>IF(N752="zákl. přenesená",J752,0)</f>
        <v>0</v>
      </c>
      <c r="BH752" s="144">
        <f>IF(N752="sníž. přenesená",J752,0)</f>
        <v>0</v>
      </c>
      <c r="BI752" s="144">
        <f>IF(N752="nulová",J752,0)</f>
        <v>0</v>
      </c>
      <c r="BJ752" s="2" t="s">
        <v>86</v>
      </c>
      <c r="BK752" s="144">
        <f>ROUND(I752*H752,2)</f>
        <v>0</v>
      </c>
      <c r="BL752" s="2" t="s">
        <v>249</v>
      </c>
      <c r="BM752" s="143" t="s">
        <v>1302</v>
      </c>
    </row>
    <row r="753" spans="2:65" s="149" customFormat="1" ht="11.25">
      <c r="B753" s="150"/>
      <c r="C753" s="220"/>
      <c r="D753" s="151" t="s">
        <v>176</v>
      </c>
      <c r="E753" s="152" t="s">
        <v>1</v>
      </c>
      <c r="F753" s="153" t="s">
        <v>1298</v>
      </c>
      <c r="H753" s="152" t="s">
        <v>1</v>
      </c>
      <c r="I753" s="154"/>
      <c r="L753" s="150"/>
      <c r="M753" s="155"/>
      <c r="T753" s="156"/>
      <c r="AT753" s="152" t="s">
        <v>176</v>
      </c>
      <c r="AU753" s="152" t="s">
        <v>88</v>
      </c>
      <c r="AV753" s="149" t="s">
        <v>86</v>
      </c>
      <c r="AW753" s="149" t="s">
        <v>34</v>
      </c>
      <c r="AX753" s="149" t="s">
        <v>78</v>
      </c>
      <c r="AY753" s="152" t="s">
        <v>165</v>
      </c>
    </row>
    <row r="754" spans="2:65" s="157" customFormat="1" ht="11.25">
      <c r="B754" s="158"/>
      <c r="C754" s="221"/>
      <c r="D754" s="151" t="s">
        <v>176</v>
      </c>
      <c r="E754" s="159" t="s">
        <v>1</v>
      </c>
      <c r="F754" s="160" t="s">
        <v>86</v>
      </c>
      <c r="H754" s="161">
        <v>1</v>
      </c>
      <c r="I754" s="162"/>
      <c r="L754" s="158"/>
      <c r="M754" s="163"/>
      <c r="T754" s="164"/>
      <c r="AT754" s="159" t="s">
        <v>176</v>
      </c>
      <c r="AU754" s="159" t="s">
        <v>88</v>
      </c>
      <c r="AV754" s="157" t="s">
        <v>88</v>
      </c>
      <c r="AW754" s="157" t="s">
        <v>34</v>
      </c>
      <c r="AX754" s="157" t="s">
        <v>86</v>
      </c>
      <c r="AY754" s="159" t="s">
        <v>165</v>
      </c>
    </row>
    <row r="755" spans="2:65" s="16" customFormat="1" ht="24.2" customHeight="1">
      <c r="B755" s="17"/>
      <c r="C755" s="218" t="s">
        <v>1303</v>
      </c>
      <c r="D755" s="132" t="s">
        <v>167</v>
      </c>
      <c r="E755" s="133" t="s">
        <v>1304</v>
      </c>
      <c r="F755" s="134" t="s">
        <v>1305</v>
      </c>
      <c r="G755" s="135" t="s">
        <v>452</v>
      </c>
      <c r="H755" s="136">
        <v>2</v>
      </c>
      <c r="I755" s="137"/>
      <c r="J755" s="138">
        <f>ROUND(I755*H755,2)</f>
        <v>0</v>
      </c>
      <c r="K755" s="134" t="s">
        <v>171</v>
      </c>
      <c r="L755" s="17"/>
      <c r="M755" s="139" t="s">
        <v>1</v>
      </c>
      <c r="N755" s="140" t="s">
        <v>43</v>
      </c>
      <c r="P755" s="141">
        <f>O755*H755</f>
        <v>0</v>
      </c>
      <c r="Q755" s="141">
        <v>0</v>
      </c>
      <c r="R755" s="141">
        <f>Q755*H755</f>
        <v>0</v>
      </c>
      <c r="S755" s="141">
        <v>0</v>
      </c>
      <c r="T755" s="142">
        <f>S755*H755</f>
        <v>0</v>
      </c>
      <c r="AR755" s="143" t="s">
        <v>249</v>
      </c>
      <c r="AT755" s="143" t="s">
        <v>167</v>
      </c>
      <c r="AU755" s="143" t="s">
        <v>88</v>
      </c>
      <c r="AY755" s="2" t="s">
        <v>165</v>
      </c>
      <c r="BE755" s="144">
        <f>IF(N755="základní",J755,0)</f>
        <v>0</v>
      </c>
      <c r="BF755" s="144">
        <f>IF(N755="snížená",J755,0)</f>
        <v>0</v>
      </c>
      <c r="BG755" s="144">
        <f>IF(N755="zákl. přenesená",J755,0)</f>
        <v>0</v>
      </c>
      <c r="BH755" s="144">
        <f>IF(N755="sníž. přenesená",J755,0)</f>
        <v>0</v>
      </c>
      <c r="BI755" s="144">
        <f>IF(N755="nulová",J755,0)</f>
        <v>0</v>
      </c>
      <c r="BJ755" s="2" t="s">
        <v>86</v>
      </c>
      <c r="BK755" s="144">
        <f>ROUND(I755*H755,2)</f>
        <v>0</v>
      </c>
      <c r="BL755" s="2" t="s">
        <v>249</v>
      </c>
      <c r="BM755" s="143" t="s">
        <v>1306</v>
      </c>
    </row>
    <row r="756" spans="2:65" s="16" customFormat="1">
      <c r="B756" s="17"/>
      <c r="C756" s="219"/>
      <c r="D756" s="145" t="s">
        <v>174</v>
      </c>
      <c r="F756" s="146" t="s">
        <v>1307</v>
      </c>
      <c r="I756" s="147"/>
      <c r="L756" s="17"/>
      <c r="M756" s="148"/>
      <c r="T756" s="41"/>
      <c r="AT756" s="2" t="s">
        <v>174</v>
      </c>
      <c r="AU756" s="2" t="s">
        <v>88</v>
      </c>
    </row>
    <row r="757" spans="2:65" s="149" customFormat="1" ht="11.25">
      <c r="B757" s="150"/>
      <c r="C757" s="220"/>
      <c r="D757" s="151" t="s">
        <v>176</v>
      </c>
      <c r="E757" s="152" t="s">
        <v>1</v>
      </c>
      <c r="F757" s="153" t="s">
        <v>1308</v>
      </c>
      <c r="H757" s="152" t="s">
        <v>1</v>
      </c>
      <c r="I757" s="154"/>
      <c r="L757" s="150"/>
      <c r="M757" s="155"/>
      <c r="T757" s="156"/>
      <c r="AT757" s="152" t="s">
        <v>176</v>
      </c>
      <c r="AU757" s="152" t="s">
        <v>88</v>
      </c>
      <c r="AV757" s="149" t="s">
        <v>86</v>
      </c>
      <c r="AW757" s="149" t="s">
        <v>34</v>
      </c>
      <c r="AX757" s="149" t="s">
        <v>78</v>
      </c>
      <c r="AY757" s="152" t="s">
        <v>165</v>
      </c>
    </row>
    <row r="758" spans="2:65" s="157" customFormat="1" ht="11.25">
      <c r="B758" s="158"/>
      <c r="C758" s="221"/>
      <c r="D758" s="151" t="s">
        <v>176</v>
      </c>
      <c r="E758" s="159" t="s">
        <v>1</v>
      </c>
      <c r="F758" s="160" t="s">
        <v>88</v>
      </c>
      <c r="H758" s="161">
        <v>2</v>
      </c>
      <c r="I758" s="162"/>
      <c r="L758" s="158"/>
      <c r="M758" s="163"/>
      <c r="T758" s="164"/>
      <c r="AT758" s="159" t="s">
        <v>176</v>
      </c>
      <c r="AU758" s="159" t="s">
        <v>88</v>
      </c>
      <c r="AV758" s="157" t="s">
        <v>88</v>
      </c>
      <c r="AW758" s="157" t="s">
        <v>34</v>
      </c>
      <c r="AX758" s="157" t="s">
        <v>86</v>
      </c>
      <c r="AY758" s="159" t="s">
        <v>165</v>
      </c>
    </row>
    <row r="759" spans="2:65" s="16" customFormat="1" ht="24.2" customHeight="1">
      <c r="B759" s="17"/>
      <c r="C759" s="222" t="s">
        <v>1309</v>
      </c>
      <c r="D759" s="178" t="s">
        <v>416</v>
      </c>
      <c r="E759" s="179" t="s">
        <v>1310</v>
      </c>
      <c r="F759" s="180" t="s">
        <v>1311</v>
      </c>
      <c r="G759" s="181" t="s">
        <v>452</v>
      </c>
      <c r="H759" s="182">
        <v>2</v>
      </c>
      <c r="I759" s="183"/>
      <c r="J759" s="184">
        <f>ROUND(I759*H759,2)</f>
        <v>0</v>
      </c>
      <c r="K759" s="180" t="s">
        <v>171</v>
      </c>
      <c r="L759" s="185"/>
      <c r="M759" s="186" t="s">
        <v>1</v>
      </c>
      <c r="N759" s="187" t="s">
        <v>43</v>
      </c>
      <c r="P759" s="141">
        <f>O759*H759</f>
        <v>0</v>
      </c>
      <c r="Q759" s="141">
        <v>2.23E-2</v>
      </c>
      <c r="R759" s="141">
        <f>Q759*H759</f>
        <v>4.4600000000000001E-2</v>
      </c>
      <c r="S759" s="141">
        <v>0</v>
      </c>
      <c r="T759" s="142">
        <f>S759*H759</f>
        <v>0</v>
      </c>
      <c r="AR759" s="143" t="s">
        <v>531</v>
      </c>
      <c r="AT759" s="143" t="s">
        <v>416</v>
      </c>
      <c r="AU759" s="143" t="s">
        <v>88</v>
      </c>
      <c r="AY759" s="2" t="s">
        <v>165</v>
      </c>
      <c r="BE759" s="144">
        <f>IF(N759="základní",J759,0)</f>
        <v>0</v>
      </c>
      <c r="BF759" s="144">
        <f>IF(N759="snížená",J759,0)</f>
        <v>0</v>
      </c>
      <c r="BG759" s="144">
        <f>IF(N759="zákl. přenesená",J759,0)</f>
        <v>0</v>
      </c>
      <c r="BH759" s="144">
        <f>IF(N759="sníž. přenesená",J759,0)</f>
        <v>0</v>
      </c>
      <c r="BI759" s="144">
        <f>IF(N759="nulová",J759,0)</f>
        <v>0</v>
      </c>
      <c r="BJ759" s="2" t="s">
        <v>86</v>
      </c>
      <c r="BK759" s="144">
        <f>ROUND(I759*H759,2)</f>
        <v>0</v>
      </c>
      <c r="BL759" s="2" t="s">
        <v>249</v>
      </c>
      <c r="BM759" s="143" t="s">
        <v>1312</v>
      </c>
    </row>
    <row r="760" spans="2:65" s="149" customFormat="1" ht="11.25">
      <c r="B760" s="150"/>
      <c r="C760" s="220"/>
      <c r="D760" s="151" t="s">
        <v>176</v>
      </c>
      <c r="E760" s="152" t="s">
        <v>1</v>
      </c>
      <c r="F760" s="153" t="s">
        <v>1308</v>
      </c>
      <c r="H760" s="152" t="s">
        <v>1</v>
      </c>
      <c r="I760" s="154"/>
      <c r="L760" s="150"/>
      <c r="M760" s="155"/>
      <c r="T760" s="156"/>
      <c r="AT760" s="152" t="s">
        <v>176</v>
      </c>
      <c r="AU760" s="152" t="s">
        <v>88</v>
      </c>
      <c r="AV760" s="149" t="s">
        <v>86</v>
      </c>
      <c r="AW760" s="149" t="s">
        <v>34</v>
      </c>
      <c r="AX760" s="149" t="s">
        <v>78</v>
      </c>
      <c r="AY760" s="152" t="s">
        <v>165</v>
      </c>
    </row>
    <row r="761" spans="2:65" s="157" customFormat="1" ht="11.25">
      <c r="B761" s="158"/>
      <c r="C761" s="221"/>
      <c r="D761" s="151" t="s">
        <v>176</v>
      </c>
      <c r="E761" s="159" t="s">
        <v>1</v>
      </c>
      <c r="F761" s="160" t="s">
        <v>88</v>
      </c>
      <c r="H761" s="161">
        <v>2</v>
      </c>
      <c r="I761" s="162"/>
      <c r="L761" s="158"/>
      <c r="M761" s="163"/>
      <c r="T761" s="164"/>
      <c r="AT761" s="159" t="s">
        <v>176</v>
      </c>
      <c r="AU761" s="159" t="s">
        <v>88</v>
      </c>
      <c r="AV761" s="157" t="s">
        <v>88</v>
      </c>
      <c r="AW761" s="157" t="s">
        <v>34</v>
      </c>
      <c r="AX761" s="157" t="s">
        <v>86</v>
      </c>
      <c r="AY761" s="159" t="s">
        <v>165</v>
      </c>
    </row>
    <row r="762" spans="2:65" s="16" customFormat="1" ht="21.75" customHeight="1">
      <c r="B762" s="17"/>
      <c r="C762" s="218" t="s">
        <v>1313</v>
      </c>
      <c r="D762" s="132" t="s">
        <v>167</v>
      </c>
      <c r="E762" s="133" t="s">
        <v>1314</v>
      </c>
      <c r="F762" s="134" t="s">
        <v>1315</v>
      </c>
      <c r="G762" s="135" t="s">
        <v>452</v>
      </c>
      <c r="H762" s="136">
        <v>3</v>
      </c>
      <c r="I762" s="137"/>
      <c r="J762" s="138">
        <f>ROUND(I762*H762,2)</f>
        <v>0</v>
      </c>
      <c r="K762" s="134" t="s">
        <v>171</v>
      </c>
      <c r="L762" s="17"/>
      <c r="M762" s="139" t="s">
        <v>1</v>
      </c>
      <c r="N762" s="140" t="s">
        <v>43</v>
      </c>
      <c r="P762" s="141">
        <f>O762*H762</f>
        <v>0</v>
      </c>
      <c r="Q762" s="141">
        <v>0</v>
      </c>
      <c r="R762" s="141">
        <f>Q762*H762</f>
        <v>0</v>
      </c>
      <c r="S762" s="141">
        <v>0</v>
      </c>
      <c r="T762" s="142">
        <f>S762*H762</f>
        <v>0</v>
      </c>
      <c r="AR762" s="143" t="s">
        <v>249</v>
      </c>
      <c r="AT762" s="143" t="s">
        <v>167</v>
      </c>
      <c r="AU762" s="143" t="s">
        <v>88</v>
      </c>
      <c r="AY762" s="2" t="s">
        <v>165</v>
      </c>
      <c r="BE762" s="144">
        <f>IF(N762="základní",J762,0)</f>
        <v>0</v>
      </c>
      <c r="BF762" s="144">
        <f>IF(N762="snížená",J762,0)</f>
        <v>0</v>
      </c>
      <c r="BG762" s="144">
        <f>IF(N762="zákl. přenesená",J762,0)</f>
        <v>0</v>
      </c>
      <c r="BH762" s="144">
        <f>IF(N762="sníž. přenesená",J762,0)</f>
        <v>0</v>
      </c>
      <c r="BI762" s="144">
        <f>IF(N762="nulová",J762,0)</f>
        <v>0</v>
      </c>
      <c r="BJ762" s="2" t="s">
        <v>86</v>
      </c>
      <c r="BK762" s="144">
        <f>ROUND(I762*H762,2)</f>
        <v>0</v>
      </c>
      <c r="BL762" s="2" t="s">
        <v>249</v>
      </c>
      <c r="BM762" s="143" t="s">
        <v>1316</v>
      </c>
    </row>
    <row r="763" spans="2:65" s="16" customFormat="1">
      <c r="B763" s="17"/>
      <c r="C763" s="219"/>
      <c r="D763" s="145" t="s">
        <v>174</v>
      </c>
      <c r="F763" s="146" t="s">
        <v>1317</v>
      </c>
      <c r="I763" s="147"/>
      <c r="L763" s="17"/>
      <c r="M763" s="148"/>
      <c r="T763" s="41"/>
      <c r="AT763" s="2" t="s">
        <v>174</v>
      </c>
      <c r="AU763" s="2" t="s">
        <v>88</v>
      </c>
    </row>
    <row r="764" spans="2:65" s="149" customFormat="1" ht="11.25">
      <c r="B764" s="150"/>
      <c r="C764" s="220"/>
      <c r="D764" s="151" t="s">
        <v>176</v>
      </c>
      <c r="E764" s="152" t="s">
        <v>1</v>
      </c>
      <c r="F764" s="153" t="s">
        <v>1318</v>
      </c>
      <c r="H764" s="152" t="s">
        <v>1</v>
      </c>
      <c r="I764" s="154"/>
      <c r="L764" s="150"/>
      <c r="M764" s="155"/>
      <c r="T764" s="156"/>
      <c r="AT764" s="152" t="s">
        <v>176</v>
      </c>
      <c r="AU764" s="152" t="s">
        <v>88</v>
      </c>
      <c r="AV764" s="149" t="s">
        <v>86</v>
      </c>
      <c r="AW764" s="149" t="s">
        <v>34</v>
      </c>
      <c r="AX764" s="149" t="s">
        <v>78</v>
      </c>
      <c r="AY764" s="152" t="s">
        <v>165</v>
      </c>
    </row>
    <row r="765" spans="2:65" s="157" customFormat="1" ht="11.25">
      <c r="B765" s="158"/>
      <c r="C765" s="221"/>
      <c r="D765" s="151" t="s">
        <v>176</v>
      </c>
      <c r="E765" s="159" t="s">
        <v>1</v>
      </c>
      <c r="F765" s="160" t="s">
        <v>184</v>
      </c>
      <c r="H765" s="161">
        <v>3</v>
      </c>
      <c r="I765" s="162"/>
      <c r="L765" s="158"/>
      <c r="M765" s="163"/>
      <c r="T765" s="164"/>
      <c r="AT765" s="159" t="s">
        <v>176</v>
      </c>
      <c r="AU765" s="159" t="s">
        <v>88</v>
      </c>
      <c r="AV765" s="157" t="s">
        <v>88</v>
      </c>
      <c r="AW765" s="157" t="s">
        <v>34</v>
      </c>
      <c r="AX765" s="157" t="s">
        <v>86</v>
      </c>
      <c r="AY765" s="159" t="s">
        <v>165</v>
      </c>
    </row>
    <row r="766" spans="2:65" s="16" customFormat="1" ht="24.2" customHeight="1">
      <c r="B766" s="17"/>
      <c r="C766" s="222" t="s">
        <v>1319</v>
      </c>
      <c r="D766" s="178" t="s">
        <v>416</v>
      </c>
      <c r="E766" s="179" t="s">
        <v>1320</v>
      </c>
      <c r="F766" s="180" t="s">
        <v>1321</v>
      </c>
      <c r="G766" s="181" t="s">
        <v>452</v>
      </c>
      <c r="H766" s="182">
        <v>3</v>
      </c>
      <c r="I766" s="183"/>
      <c r="J766" s="184">
        <f>ROUND(I766*H766,2)</f>
        <v>0</v>
      </c>
      <c r="K766" s="180" t="s">
        <v>171</v>
      </c>
      <c r="L766" s="185"/>
      <c r="M766" s="186" t="s">
        <v>1</v>
      </c>
      <c r="N766" s="187" t="s">
        <v>43</v>
      </c>
      <c r="P766" s="141">
        <f>O766*H766</f>
        <v>0</v>
      </c>
      <c r="Q766" s="141">
        <v>1.1999999999999999E-3</v>
      </c>
      <c r="R766" s="141">
        <f>Q766*H766</f>
        <v>3.5999999999999999E-3</v>
      </c>
      <c r="S766" s="141">
        <v>0</v>
      </c>
      <c r="T766" s="142">
        <f>S766*H766</f>
        <v>0</v>
      </c>
      <c r="AR766" s="143" t="s">
        <v>531</v>
      </c>
      <c r="AT766" s="143" t="s">
        <v>416</v>
      </c>
      <c r="AU766" s="143" t="s">
        <v>88</v>
      </c>
      <c r="AY766" s="2" t="s">
        <v>165</v>
      </c>
      <c r="BE766" s="144">
        <f>IF(N766="základní",J766,0)</f>
        <v>0</v>
      </c>
      <c r="BF766" s="144">
        <f>IF(N766="snížená",J766,0)</f>
        <v>0</v>
      </c>
      <c r="BG766" s="144">
        <f>IF(N766="zákl. přenesená",J766,0)</f>
        <v>0</v>
      </c>
      <c r="BH766" s="144">
        <f>IF(N766="sníž. přenesená",J766,0)</f>
        <v>0</v>
      </c>
      <c r="BI766" s="144">
        <f>IF(N766="nulová",J766,0)</f>
        <v>0</v>
      </c>
      <c r="BJ766" s="2" t="s">
        <v>86</v>
      </c>
      <c r="BK766" s="144">
        <f>ROUND(I766*H766,2)</f>
        <v>0</v>
      </c>
      <c r="BL766" s="2" t="s">
        <v>249</v>
      </c>
      <c r="BM766" s="143" t="s">
        <v>1322</v>
      </c>
    </row>
    <row r="767" spans="2:65" s="16" customFormat="1" ht="21.75" customHeight="1">
      <c r="B767" s="17"/>
      <c r="C767" s="218" t="s">
        <v>1323</v>
      </c>
      <c r="D767" s="132" t="s">
        <v>167</v>
      </c>
      <c r="E767" s="133" t="s">
        <v>1324</v>
      </c>
      <c r="F767" s="134" t="s">
        <v>1325</v>
      </c>
      <c r="G767" s="135" t="s">
        <v>452</v>
      </c>
      <c r="H767" s="136">
        <v>2</v>
      </c>
      <c r="I767" s="137"/>
      <c r="J767" s="138">
        <f>ROUND(I767*H767,2)</f>
        <v>0</v>
      </c>
      <c r="K767" s="134" t="s">
        <v>171</v>
      </c>
      <c r="L767" s="17"/>
      <c r="M767" s="139" t="s">
        <v>1</v>
      </c>
      <c r="N767" s="140" t="s">
        <v>43</v>
      </c>
      <c r="P767" s="141">
        <f>O767*H767</f>
        <v>0</v>
      </c>
      <c r="Q767" s="141">
        <v>0</v>
      </c>
      <c r="R767" s="141">
        <f>Q767*H767</f>
        <v>0</v>
      </c>
      <c r="S767" s="141">
        <v>0</v>
      </c>
      <c r="T767" s="142">
        <f>S767*H767</f>
        <v>0</v>
      </c>
      <c r="AR767" s="143" t="s">
        <v>249</v>
      </c>
      <c r="AT767" s="143" t="s">
        <v>167</v>
      </c>
      <c r="AU767" s="143" t="s">
        <v>88</v>
      </c>
      <c r="AY767" s="2" t="s">
        <v>165</v>
      </c>
      <c r="BE767" s="144">
        <f>IF(N767="základní",J767,0)</f>
        <v>0</v>
      </c>
      <c r="BF767" s="144">
        <f>IF(N767="snížená",J767,0)</f>
        <v>0</v>
      </c>
      <c r="BG767" s="144">
        <f>IF(N767="zákl. přenesená",J767,0)</f>
        <v>0</v>
      </c>
      <c r="BH767" s="144">
        <f>IF(N767="sníž. přenesená",J767,0)</f>
        <v>0</v>
      </c>
      <c r="BI767" s="144">
        <f>IF(N767="nulová",J767,0)</f>
        <v>0</v>
      </c>
      <c r="BJ767" s="2" t="s">
        <v>86</v>
      </c>
      <c r="BK767" s="144">
        <f>ROUND(I767*H767,2)</f>
        <v>0</v>
      </c>
      <c r="BL767" s="2" t="s">
        <v>249</v>
      </c>
      <c r="BM767" s="143" t="s">
        <v>1326</v>
      </c>
    </row>
    <row r="768" spans="2:65" s="16" customFormat="1">
      <c r="B768" s="17"/>
      <c r="C768" s="219"/>
      <c r="D768" s="145" t="s">
        <v>174</v>
      </c>
      <c r="F768" s="146" t="s">
        <v>1327</v>
      </c>
      <c r="I768" s="147"/>
      <c r="L768" s="17"/>
      <c r="M768" s="148"/>
      <c r="T768" s="41"/>
      <c r="AT768" s="2" t="s">
        <v>174</v>
      </c>
      <c r="AU768" s="2" t="s">
        <v>88</v>
      </c>
    </row>
    <row r="769" spans="2:65" s="149" customFormat="1" ht="22.5">
      <c r="B769" s="150"/>
      <c r="C769" s="220"/>
      <c r="D769" s="151" t="s">
        <v>176</v>
      </c>
      <c r="E769" s="152" t="s">
        <v>1</v>
      </c>
      <c r="F769" s="153" t="s">
        <v>1328</v>
      </c>
      <c r="H769" s="152" t="s">
        <v>1</v>
      </c>
      <c r="I769" s="154"/>
      <c r="L769" s="150"/>
      <c r="M769" s="155"/>
      <c r="T769" s="156"/>
      <c r="AT769" s="152" t="s">
        <v>176</v>
      </c>
      <c r="AU769" s="152" t="s">
        <v>88</v>
      </c>
      <c r="AV769" s="149" t="s">
        <v>86</v>
      </c>
      <c r="AW769" s="149" t="s">
        <v>34</v>
      </c>
      <c r="AX769" s="149" t="s">
        <v>78</v>
      </c>
      <c r="AY769" s="152" t="s">
        <v>165</v>
      </c>
    </row>
    <row r="770" spans="2:65" s="157" customFormat="1" ht="11.25">
      <c r="B770" s="158"/>
      <c r="C770" s="221"/>
      <c r="D770" s="151" t="s">
        <v>176</v>
      </c>
      <c r="E770" s="159" t="s">
        <v>1</v>
      </c>
      <c r="F770" s="160" t="s">
        <v>88</v>
      </c>
      <c r="H770" s="161">
        <v>2</v>
      </c>
      <c r="I770" s="162"/>
      <c r="L770" s="158"/>
      <c r="M770" s="163"/>
      <c r="T770" s="164"/>
      <c r="AT770" s="159" t="s">
        <v>176</v>
      </c>
      <c r="AU770" s="159" t="s">
        <v>88</v>
      </c>
      <c r="AV770" s="157" t="s">
        <v>88</v>
      </c>
      <c r="AW770" s="157" t="s">
        <v>34</v>
      </c>
      <c r="AX770" s="157" t="s">
        <v>86</v>
      </c>
      <c r="AY770" s="159" t="s">
        <v>165</v>
      </c>
    </row>
    <row r="771" spans="2:65" s="16" customFormat="1" ht="24.2" customHeight="1">
      <c r="B771" s="17"/>
      <c r="C771" s="222" t="s">
        <v>1329</v>
      </c>
      <c r="D771" s="178" t="s">
        <v>416</v>
      </c>
      <c r="E771" s="179" t="s">
        <v>1330</v>
      </c>
      <c r="F771" s="180" t="s">
        <v>1331</v>
      </c>
      <c r="G771" s="181" t="s">
        <v>452</v>
      </c>
      <c r="H771" s="182">
        <v>2</v>
      </c>
      <c r="I771" s="183"/>
      <c r="J771" s="184">
        <f>ROUND(I771*H771,2)</f>
        <v>0</v>
      </c>
      <c r="K771" s="180" t="s">
        <v>171</v>
      </c>
      <c r="L771" s="185"/>
      <c r="M771" s="186" t="s">
        <v>1</v>
      </c>
      <c r="N771" s="187" t="s">
        <v>43</v>
      </c>
      <c r="P771" s="141">
        <f>O771*H771</f>
        <v>0</v>
      </c>
      <c r="Q771" s="141">
        <v>1.4E-3</v>
      </c>
      <c r="R771" s="141">
        <f>Q771*H771</f>
        <v>2.8E-3</v>
      </c>
      <c r="S771" s="141">
        <v>0</v>
      </c>
      <c r="T771" s="142">
        <f>S771*H771</f>
        <v>0</v>
      </c>
      <c r="AR771" s="143" t="s">
        <v>531</v>
      </c>
      <c r="AT771" s="143" t="s">
        <v>416</v>
      </c>
      <c r="AU771" s="143" t="s">
        <v>88</v>
      </c>
      <c r="AY771" s="2" t="s">
        <v>165</v>
      </c>
      <c r="BE771" s="144">
        <f>IF(N771="základní",J771,0)</f>
        <v>0</v>
      </c>
      <c r="BF771" s="144">
        <f>IF(N771="snížená",J771,0)</f>
        <v>0</v>
      </c>
      <c r="BG771" s="144">
        <f>IF(N771="zákl. přenesená",J771,0)</f>
        <v>0</v>
      </c>
      <c r="BH771" s="144">
        <f>IF(N771="sníž. přenesená",J771,0)</f>
        <v>0</v>
      </c>
      <c r="BI771" s="144">
        <f>IF(N771="nulová",J771,0)</f>
        <v>0</v>
      </c>
      <c r="BJ771" s="2" t="s">
        <v>86</v>
      </c>
      <c r="BK771" s="144">
        <f>ROUND(I771*H771,2)</f>
        <v>0</v>
      </c>
      <c r="BL771" s="2" t="s">
        <v>249</v>
      </c>
      <c r="BM771" s="143" t="s">
        <v>1332</v>
      </c>
    </row>
    <row r="772" spans="2:65" s="16" customFormat="1" ht="24.2" customHeight="1">
      <c r="B772" s="17"/>
      <c r="C772" s="218" t="s">
        <v>1333</v>
      </c>
      <c r="D772" s="132" t="s">
        <v>167</v>
      </c>
      <c r="E772" s="133" t="s">
        <v>1334</v>
      </c>
      <c r="F772" s="134" t="s">
        <v>1335</v>
      </c>
      <c r="G772" s="135" t="s">
        <v>452</v>
      </c>
      <c r="H772" s="136">
        <v>3</v>
      </c>
      <c r="I772" s="137"/>
      <c r="J772" s="138">
        <f>ROUND(I772*H772,2)</f>
        <v>0</v>
      </c>
      <c r="K772" s="134" t="s">
        <v>171</v>
      </c>
      <c r="L772" s="17"/>
      <c r="M772" s="139" t="s">
        <v>1</v>
      </c>
      <c r="N772" s="140" t="s">
        <v>43</v>
      </c>
      <c r="P772" s="141">
        <f>O772*H772</f>
        <v>0</v>
      </c>
      <c r="Q772" s="141">
        <v>0</v>
      </c>
      <c r="R772" s="141">
        <f>Q772*H772</f>
        <v>0</v>
      </c>
      <c r="S772" s="141">
        <v>0</v>
      </c>
      <c r="T772" s="142">
        <f>S772*H772</f>
        <v>0</v>
      </c>
      <c r="AR772" s="143" t="s">
        <v>249</v>
      </c>
      <c r="AT772" s="143" t="s">
        <v>167</v>
      </c>
      <c r="AU772" s="143" t="s">
        <v>88</v>
      </c>
      <c r="AY772" s="2" t="s">
        <v>165</v>
      </c>
      <c r="BE772" s="144">
        <f>IF(N772="základní",J772,0)</f>
        <v>0</v>
      </c>
      <c r="BF772" s="144">
        <f>IF(N772="snížená",J772,0)</f>
        <v>0</v>
      </c>
      <c r="BG772" s="144">
        <f>IF(N772="zákl. přenesená",J772,0)</f>
        <v>0</v>
      </c>
      <c r="BH772" s="144">
        <f>IF(N772="sníž. přenesená",J772,0)</f>
        <v>0</v>
      </c>
      <c r="BI772" s="144">
        <f>IF(N772="nulová",J772,0)</f>
        <v>0</v>
      </c>
      <c r="BJ772" s="2" t="s">
        <v>86</v>
      </c>
      <c r="BK772" s="144">
        <f>ROUND(I772*H772,2)</f>
        <v>0</v>
      </c>
      <c r="BL772" s="2" t="s">
        <v>249</v>
      </c>
      <c r="BM772" s="143" t="s">
        <v>1336</v>
      </c>
    </row>
    <row r="773" spans="2:65" s="16" customFormat="1">
      <c r="B773" s="17"/>
      <c r="C773" s="219"/>
      <c r="D773" s="145" t="s">
        <v>174</v>
      </c>
      <c r="F773" s="146" t="s">
        <v>1337</v>
      </c>
      <c r="I773" s="147"/>
      <c r="L773" s="17"/>
      <c r="M773" s="148"/>
      <c r="T773" s="41"/>
      <c r="AT773" s="2" t="s">
        <v>174</v>
      </c>
      <c r="AU773" s="2" t="s">
        <v>88</v>
      </c>
    </row>
    <row r="774" spans="2:65" s="157" customFormat="1" ht="11.25">
      <c r="B774" s="158"/>
      <c r="C774" s="221"/>
      <c r="D774" s="151" t="s">
        <v>176</v>
      </c>
      <c r="E774" s="159" t="s">
        <v>1</v>
      </c>
      <c r="F774" s="160" t="s">
        <v>184</v>
      </c>
      <c r="H774" s="161">
        <v>3</v>
      </c>
      <c r="I774" s="162"/>
      <c r="L774" s="158"/>
      <c r="M774" s="163"/>
      <c r="T774" s="164"/>
      <c r="AT774" s="159" t="s">
        <v>176</v>
      </c>
      <c r="AU774" s="159" t="s">
        <v>88</v>
      </c>
      <c r="AV774" s="157" t="s">
        <v>88</v>
      </c>
      <c r="AW774" s="157" t="s">
        <v>34</v>
      </c>
      <c r="AX774" s="157" t="s">
        <v>86</v>
      </c>
      <c r="AY774" s="159" t="s">
        <v>165</v>
      </c>
    </row>
    <row r="775" spans="2:65" s="16" customFormat="1" ht="16.5" customHeight="1">
      <c r="B775" s="17"/>
      <c r="C775" s="222" t="s">
        <v>1338</v>
      </c>
      <c r="D775" s="178" t="s">
        <v>416</v>
      </c>
      <c r="E775" s="179" t="s">
        <v>1339</v>
      </c>
      <c r="F775" s="180" t="s">
        <v>1340</v>
      </c>
      <c r="G775" s="181" t="s">
        <v>248</v>
      </c>
      <c r="H775" s="182">
        <v>2.8</v>
      </c>
      <c r="I775" s="183"/>
      <c r="J775" s="184">
        <f>ROUND(I775*H775,2)</f>
        <v>0</v>
      </c>
      <c r="K775" s="180" t="s">
        <v>171</v>
      </c>
      <c r="L775" s="185"/>
      <c r="M775" s="186" t="s">
        <v>1</v>
      </c>
      <c r="N775" s="187" t="s">
        <v>43</v>
      </c>
      <c r="P775" s="141">
        <f>O775*H775</f>
        <v>0</v>
      </c>
      <c r="Q775" s="141">
        <v>8.0000000000000004E-4</v>
      </c>
      <c r="R775" s="141">
        <f>Q775*H775</f>
        <v>2.2399999999999998E-3</v>
      </c>
      <c r="S775" s="141">
        <v>0</v>
      </c>
      <c r="T775" s="142">
        <f>S775*H775</f>
        <v>0</v>
      </c>
      <c r="AR775" s="143" t="s">
        <v>531</v>
      </c>
      <c r="AT775" s="143" t="s">
        <v>416</v>
      </c>
      <c r="AU775" s="143" t="s">
        <v>88</v>
      </c>
      <c r="AY775" s="2" t="s">
        <v>165</v>
      </c>
      <c r="BE775" s="144">
        <f>IF(N775="základní",J775,0)</f>
        <v>0</v>
      </c>
      <c r="BF775" s="144">
        <f>IF(N775="snížená",J775,0)</f>
        <v>0</v>
      </c>
      <c r="BG775" s="144">
        <f>IF(N775="zákl. přenesená",J775,0)</f>
        <v>0</v>
      </c>
      <c r="BH775" s="144">
        <f>IF(N775="sníž. přenesená",J775,0)</f>
        <v>0</v>
      </c>
      <c r="BI775" s="144">
        <f>IF(N775="nulová",J775,0)</f>
        <v>0</v>
      </c>
      <c r="BJ775" s="2" t="s">
        <v>86</v>
      </c>
      <c r="BK775" s="144">
        <f>ROUND(I775*H775,2)</f>
        <v>0</v>
      </c>
      <c r="BL775" s="2" t="s">
        <v>249</v>
      </c>
      <c r="BM775" s="143" t="s">
        <v>1341</v>
      </c>
    </row>
    <row r="776" spans="2:65" s="157" customFormat="1" ht="11.25">
      <c r="B776" s="158"/>
      <c r="C776" s="221"/>
      <c r="D776" s="151" t="s">
        <v>176</v>
      </c>
      <c r="E776" s="159" t="s">
        <v>1</v>
      </c>
      <c r="F776" s="160" t="s">
        <v>1164</v>
      </c>
      <c r="H776" s="161">
        <v>2.8</v>
      </c>
      <c r="I776" s="162"/>
      <c r="L776" s="158"/>
      <c r="M776" s="163"/>
      <c r="T776" s="164"/>
      <c r="AT776" s="159" t="s">
        <v>176</v>
      </c>
      <c r="AU776" s="159" t="s">
        <v>88</v>
      </c>
      <c r="AV776" s="157" t="s">
        <v>88</v>
      </c>
      <c r="AW776" s="157" t="s">
        <v>34</v>
      </c>
      <c r="AX776" s="157" t="s">
        <v>86</v>
      </c>
      <c r="AY776" s="159" t="s">
        <v>165</v>
      </c>
    </row>
    <row r="777" spans="2:65" s="16" customFormat="1" ht="16.5" customHeight="1">
      <c r="B777" s="17"/>
      <c r="C777" s="218" t="s">
        <v>1342</v>
      </c>
      <c r="D777" s="132" t="s">
        <v>167</v>
      </c>
      <c r="E777" s="133" t="s">
        <v>1343</v>
      </c>
      <c r="F777" s="134" t="s">
        <v>1344</v>
      </c>
      <c r="G777" s="135" t="s">
        <v>452</v>
      </c>
      <c r="H777" s="136">
        <v>5</v>
      </c>
      <c r="I777" s="137"/>
      <c r="J777" s="138">
        <f>ROUND(I777*H777,2)</f>
        <v>0</v>
      </c>
      <c r="K777" s="134" t="s">
        <v>1</v>
      </c>
      <c r="L777" s="17"/>
      <c r="M777" s="139" t="s">
        <v>1</v>
      </c>
      <c r="N777" s="140" t="s">
        <v>43</v>
      </c>
      <c r="P777" s="141">
        <f>O777*H777</f>
        <v>0</v>
      </c>
      <c r="Q777" s="141">
        <v>0</v>
      </c>
      <c r="R777" s="141">
        <f>Q777*H777</f>
        <v>0</v>
      </c>
      <c r="S777" s="141">
        <v>0</v>
      </c>
      <c r="T777" s="142">
        <f>S777*H777</f>
        <v>0</v>
      </c>
      <c r="AR777" s="143" t="s">
        <v>249</v>
      </c>
      <c r="AT777" s="143" t="s">
        <v>167</v>
      </c>
      <c r="AU777" s="143" t="s">
        <v>88</v>
      </c>
      <c r="AY777" s="2" t="s">
        <v>165</v>
      </c>
      <c r="BE777" s="144">
        <f>IF(N777="základní",J777,0)</f>
        <v>0</v>
      </c>
      <c r="BF777" s="144">
        <f>IF(N777="snížená",J777,0)</f>
        <v>0</v>
      </c>
      <c r="BG777" s="144">
        <f>IF(N777="zákl. přenesená",J777,0)</f>
        <v>0</v>
      </c>
      <c r="BH777" s="144">
        <f>IF(N777="sníž. přenesená",J777,0)</f>
        <v>0</v>
      </c>
      <c r="BI777" s="144">
        <f>IF(N777="nulová",J777,0)</f>
        <v>0</v>
      </c>
      <c r="BJ777" s="2" t="s">
        <v>86</v>
      </c>
      <c r="BK777" s="144">
        <f>ROUND(I777*H777,2)</f>
        <v>0</v>
      </c>
      <c r="BL777" s="2" t="s">
        <v>249</v>
      </c>
      <c r="BM777" s="143" t="s">
        <v>1345</v>
      </c>
    </row>
    <row r="778" spans="2:65" s="16" customFormat="1" ht="16.5" customHeight="1">
      <c r="B778" s="17"/>
      <c r="C778" s="218" t="s">
        <v>1346</v>
      </c>
      <c r="D778" s="132" t="s">
        <v>167</v>
      </c>
      <c r="E778" s="133" t="s">
        <v>1347</v>
      </c>
      <c r="F778" s="134" t="s">
        <v>1348</v>
      </c>
      <c r="G778" s="135" t="s">
        <v>452</v>
      </c>
      <c r="H778" s="136">
        <v>3</v>
      </c>
      <c r="I778" s="137"/>
      <c r="J778" s="138">
        <f>ROUND(I778*H778,2)</f>
        <v>0</v>
      </c>
      <c r="K778" s="134" t="s">
        <v>1</v>
      </c>
      <c r="L778" s="17"/>
      <c r="M778" s="139" t="s">
        <v>1</v>
      </c>
      <c r="N778" s="140" t="s">
        <v>43</v>
      </c>
      <c r="P778" s="141">
        <f>O778*H778</f>
        <v>0</v>
      </c>
      <c r="Q778" s="141">
        <v>0</v>
      </c>
      <c r="R778" s="141">
        <f>Q778*H778</f>
        <v>0</v>
      </c>
      <c r="S778" s="141">
        <v>0</v>
      </c>
      <c r="T778" s="142">
        <f>S778*H778</f>
        <v>0</v>
      </c>
      <c r="AR778" s="143" t="s">
        <v>249</v>
      </c>
      <c r="AT778" s="143" t="s">
        <v>167</v>
      </c>
      <c r="AU778" s="143" t="s">
        <v>88</v>
      </c>
      <c r="AY778" s="2" t="s">
        <v>165</v>
      </c>
      <c r="BE778" s="144">
        <f>IF(N778="základní",J778,0)</f>
        <v>0</v>
      </c>
      <c r="BF778" s="144">
        <f>IF(N778="snížená",J778,0)</f>
        <v>0</v>
      </c>
      <c r="BG778" s="144">
        <f>IF(N778="zákl. přenesená",J778,0)</f>
        <v>0</v>
      </c>
      <c r="BH778" s="144">
        <f>IF(N778="sníž. přenesená",J778,0)</f>
        <v>0</v>
      </c>
      <c r="BI778" s="144">
        <f>IF(N778="nulová",J778,0)</f>
        <v>0</v>
      </c>
      <c r="BJ778" s="2" t="s">
        <v>86</v>
      </c>
      <c r="BK778" s="144">
        <f>ROUND(I778*H778,2)</f>
        <v>0</v>
      </c>
      <c r="BL778" s="2" t="s">
        <v>249</v>
      </c>
      <c r="BM778" s="143" t="s">
        <v>1349</v>
      </c>
    </row>
    <row r="779" spans="2:65" s="16" customFormat="1" ht="24.2" customHeight="1">
      <c r="B779" s="17"/>
      <c r="C779" s="218" t="s">
        <v>1350</v>
      </c>
      <c r="D779" s="132" t="s">
        <v>167</v>
      </c>
      <c r="E779" s="133" t="s">
        <v>1351</v>
      </c>
      <c r="F779" s="134" t="s">
        <v>1352</v>
      </c>
      <c r="G779" s="135" t="s">
        <v>278</v>
      </c>
      <c r="H779" s="136">
        <v>0.245</v>
      </c>
      <c r="I779" s="137"/>
      <c r="J779" s="138">
        <f>ROUND(I779*H779,2)</f>
        <v>0</v>
      </c>
      <c r="K779" s="134" t="s">
        <v>171</v>
      </c>
      <c r="L779" s="17"/>
      <c r="M779" s="139" t="s">
        <v>1</v>
      </c>
      <c r="N779" s="140" t="s">
        <v>43</v>
      </c>
      <c r="P779" s="141">
        <f>O779*H779</f>
        <v>0</v>
      </c>
      <c r="Q779" s="141">
        <v>0</v>
      </c>
      <c r="R779" s="141">
        <f>Q779*H779</f>
        <v>0</v>
      </c>
      <c r="S779" s="141">
        <v>0</v>
      </c>
      <c r="T779" s="142">
        <f>S779*H779</f>
        <v>0</v>
      </c>
      <c r="AR779" s="143" t="s">
        <v>249</v>
      </c>
      <c r="AT779" s="143" t="s">
        <v>167</v>
      </c>
      <c r="AU779" s="143" t="s">
        <v>88</v>
      </c>
      <c r="AY779" s="2" t="s">
        <v>165</v>
      </c>
      <c r="BE779" s="144">
        <f>IF(N779="základní",J779,0)</f>
        <v>0</v>
      </c>
      <c r="BF779" s="144">
        <f>IF(N779="snížená",J779,0)</f>
        <v>0</v>
      </c>
      <c r="BG779" s="144">
        <f>IF(N779="zákl. přenesená",J779,0)</f>
        <v>0</v>
      </c>
      <c r="BH779" s="144">
        <f>IF(N779="sníž. přenesená",J779,0)</f>
        <v>0</v>
      </c>
      <c r="BI779" s="144">
        <f>IF(N779="nulová",J779,0)</f>
        <v>0</v>
      </c>
      <c r="BJ779" s="2" t="s">
        <v>86</v>
      </c>
      <c r="BK779" s="144">
        <f>ROUND(I779*H779,2)</f>
        <v>0</v>
      </c>
      <c r="BL779" s="2" t="s">
        <v>249</v>
      </c>
      <c r="BM779" s="143" t="s">
        <v>1353</v>
      </c>
    </row>
    <row r="780" spans="2:65" s="16" customFormat="1">
      <c r="B780" s="17"/>
      <c r="C780" s="219"/>
      <c r="D780" s="145" t="s">
        <v>174</v>
      </c>
      <c r="F780" s="146" t="s">
        <v>1354</v>
      </c>
      <c r="I780" s="147"/>
      <c r="L780" s="17"/>
      <c r="M780" s="148"/>
      <c r="T780" s="41"/>
      <c r="AT780" s="2" t="s">
        <v>174</v>
      </c>
      <c r="AU780" s="2" t="s">
        <v>88</v>
      </c>
    </row>
    <row r="781" spans="2:65" s="119" customFormat="1" ht="22.9" customHeight="1">
      <c r="B781" s="120"/>
      <c r="C781" s="223"/>
      <c r="D781" s="121" t="s">
        <v>77</v>
      </c>
      <c r="E781" s="130" t="s">
        <v>1355</v>
      </c>
      <c r="F781" s="130" t="s">
        <v>1356</v>
      </c>
      <c r="I781" s="123"/>
      <c r="J781" s="131">
        <f>BK781</f>
        <v>0</v>
      </c>
      <c r="L781" s="120"/>
      <c r="M781" s="125"/>
      <c r="P781" s="126">
        <f>SUM(P782:P796)</f>
        <v>0</v>
      </c>
      <c r="R781" s="126">
        <f>SUM(R782:R796)</f>
        <v>0.22437359999999998</v>
      </c>
      <c r="T781" s="127">
        <f>SUM(T782:T796)</f>
        <v>0</v>
      </c>
      <c r="AR781" s="121" t="s">
        <v>88</v>
      </c>
      <c r="AT781" s="128" t="s">
        <v>77</v>
      </c>
      <c r="AU781" s="128" t="s">
        <v>86</v>
      </c>
      <c r="AY781" s="121" t="s">
        <v>165</v>
      </c>
      <c r="BK781" s="129">
        <f>SUM(BK782:BK796)</f>
        <v>0</v>
      </c>
    </row>
    <row r="782" spans="2:65" s="16" customFormat="1" ht="24.2" customHeight="1">
      <c r="B782" s="17"/>
      <c r="C782" s="218" t="s">
        <v>1357</v>
      </c>
      <c r="D782" s="132" t="s">
        <v>167</v>
      </c>
      <c r="E782" s="133" t="s">
        <v>1358</v>
      </c>
      <c r="F782" s="134" t="s">
        <v>1359</v>
      </c>
      <c r="G782" s="135" t="s">
        <v>248</v>
      </c>
      <c r="H782" s="136">
        <v>42.1</v>
      </c>
      <c r="I782" s="137"/>
      <c r="J782" s="138">
        <f>ROUND(I782*H782,2)</f>
        <v>0</v>
      </c>
      <c r="K782" s="134" t="s">
        <v>171</v>
      </c>
      <c r="L782" s="17"/>
      <c r="M782" s="139" t="s">
        <v>1</v>
      </c>
      <c r="N782" s="140" t="s">
        <v>43</v>
      </c>
      <c r="P782" s="141">
        <f>O782*H782</f>
        <v>0</v>
      </c>
      <c r="Q782" s="141">
        <v>5.8E-4</v>
      </c>
      <c r="R782" s="141">
        <f>Q782*H782</f>
        <v>2.4418000000000002E-2</v>
      </c>
      <c r="S782" s="141">
        <v>0</v>
      </c>
      <c r="T782" s="142">
        <f>S782*H782</f>
        <v>0</v>
      </c>
      <c r="AR782" s="143" t="s">
        <v>249</v>
      </c>
      <c r="AT782" s="143" t="s">
        <v>167</v>
      </c>
      <c r="AU782" s="143" t="s">
        <v>88</v>
      </c>
      <c r="AY782" s="2" t="s">
        <v>165</v>
      </c>
      <c r="BE782" s="144">
        <f>IF(N782="základní",J782,0)</f>
        <v>0</v>
      </c>
      <c r="BF782" s="144">
        <f>IF(N782="snížená",J782,0)</f>
        <v>0</v>
      </c>
      <c r="BG782" s="144">
        <f>IF(N782="zákl. přenesená",J782,0)</f>
        <v>0</v>
      </c>
      <c r="BH782" s="144">
        <f>IF(N782="sníž. přenesená",J782,0)</f>
        <v>0</v>
      </c>
      <c r="BI782" s="144">
        <f>IF(N782="nulová",J782,0)</f>
        <v>0</v>
      </c>
      <c r="BJ782" s="2" t="s">
        <v>86</v>
      </c>
      <c r="BK782" s="144">
        <f>ROUND(I782*H782,2)</f>
        <v>0</v>
      </c>
      <c r="BL782" s="2" t="s">
        <v>249</v>
      </c>
      <c r="BM782" s="143" t="s">
        <v>1360</v>
      </c>
    </row>
    <row r="783" spans="2:65" s="16" customFormat="1">
      <c r="B783" s="17"/>
      <c r="C783" s="219"/>
      <c r="D783" s="145" t="s">
        <v>174</v>
      </c>
      <c r="F783" s="146" t="s">
        <v>1361</v>
      </c>
      <c r="I783" s="147"/>
      <c r="L783" s="17"/>
      <c r="M783" s="148"/>
      <c r="T783" s="41"/>
      <c r="AT783" s="2" t="s">
        <v>174</v>
      </c>
      <c r="AU783" s="2" t="s">
        <v>88</v>
      </c>
    </row>
    <row r="784" spans="2:65" s="149" customFormat="1" ht="22.5">
      <c r="B784" s="150"/>
      <c r="C784" s="220"/>
      <c r="D784" s="151" t="s">
        <v>176</v>
      </c>
      <c r="E784" s="152" t="s">
        <v>1</v>
      </c>
      <c r="F784" s="153" t="s">
        <v>1362</v>
      </c>
      <c r="H784" s="152" t="s">
        <v>1</v>
      </c>
      <c r="I784" s="154"/>
      <c r="L784" s="150"/>
      <c r="M784" s="155"/>
      <c r="T784" s="156"/>
      <c r="AT784" s="152" t="s">
        <v>176</v>
      </c>
      <c r="AU784" s="152" t="s">
        <v>88</v>
      </c>
      <c r="AV784" s="149" t="s">
        <v>86</v>
      </c>
      <c r="AW784" s="149" t="s">
        <v>34</v>
      </c>
      <c r="AX784" s="149" t="s">
        <v>78</v>
      </c>
      <c r="AY784" s="152" t="s">
        <v>165</v>
      </c>
    </row>
    <row r="785" spans="2:65" s="157" customFormat="1" ht="11.25">
      <c r="B785" s="158"/>
      <c r="C785" s="221"/>
      <c r="D785" s="151" t="s">
        <v>176</v>
      </c>
      <c r="E785" s="159" t="s">
        <v>1</v>
      </c>
      <c r="F785" s="160" t="s">
        <v>1363</v>
      </c>
      <c r="H785" s="161">
        <v>42.1</v>
      </c>
      <c r="I785" s="162"/>
      <c r="L785" s="158"/>
      <c r="M785" s="163"/>
      <c r="T785" s="164"/>
      <c r="AT785" s="159" t="s">
        <v>176</v>
      </c>
      <c r="AU785" s="159" t="s">
        <v>88</v>
      </c>
      <c r="AV785" s="157" t="s">
        <v>88</v>
      </c>
      <c r="AW785" s="157" t="s">
        <v>34</v>
      </c>
      <c r="AX785" s="157" t="s">
        <v>86</v>
      </c>
      <c r="AY785" s="159" t="s">
        <v>165</v>
      </c>
    </row>
    <row r="786" spans="2:65" s="16" customFormat="1" ht="24.2" customHeight="1">
      <c r="B786" s="17"/>
      <c r="C786" s="222" t="s">
        <v>1364</v>
      </c>
      <c r="D786" s="178" t="s">
        <v>416</v>
      </c>
      <c r="E786" s="179" t="s">
        <v>1365</v>
      </c>
      <c r="F786" s="180" t="s">
        <v>1366</v>
      </c>
      <c r="G786" s="181" t="s">
        <v>452</v>
      </c>
      <c r="H786" s="182">
        <v>77.337999999999994</v>
      </c>
      <c r="I786" s="183"/>
      <c r="J786" s="184">
        <f>ROUND(I786*H786,2)</f>
        <v>0</v>
      </c>
      <c r="K786" s="180" t="s">
        <v>171</v>
      </c>
      <c r="L786" s="185"/>
      <c r="M786" s="186" t="s">
        <v>1</v>
      </c>
      <c r="N786" s="187" t="s">
        <v>43</v>
      </c>
      <c r="P786" s="141">
        <f>O786*H786</f>
        <v>0</v>
      </c>
      <c r="Q786" s="141">
        <v>1.1999999999999999E-3</v>
      </c>
      <c r="R786" s="141">
        <f>Q786*H786</f>
        <v>9.2805599999999988E-2</v>
      </c>
      <c r="S786" s="141">
        <v>0</v>
      </c>
      <c r="T786" s="142">
        <f>S786*H786</f>
        <v>0</v>
      </c>
      <c r="AR786" s="143" t="s">
        <v>531</v>
      </c>
      <c r="AT786" s="143" t="s">
        <v>416</v>
      </c>
      <c r="AU786" s="143" t="s">
        <v>88</v>
      </c>
      <c r="AY786" s="2" t="s">
        <v>165</v>
      </c>
      <c r="BE786" s="144">
        <f>IF(N786="základní",J786,0)</f>
        <v>0</v>
      </c>
      <c r="BF786" s="144">
        <f>IF(N786="snížená",J786,0)</f>
        <v>0</v>
      </c>
      <c r="BG786" s="144">
        <f>IF(N786="zákl. přenesená",J786,0)</f>
        <v>0</v>
      </c>
      <c r="BH786" s="144">
        <f>IF(N786="sníž. přenesená",J786,0)</f>
        <v>0</v>
      </c>
      <c r="BI786" s="144">
        <f>IF(N786="nulová",J786,0)</f>
        <v>0</v>
      </c>
      <c r="BJ786" s="2" t="s">
        <v>86</v>
      </c>
      <c r="BK786" s="144">
        <f>ROUND(I786*H786,2)</f>
        <v>0</v>
      </c>
      <c r="BL786" s="2" t="s">
        <v>249</v>
      </c>
      <c r="BM786" s="143" t="s">
        <v>1367</v>
      </c>
    </row>
    <row r="787" spans="2:65" s="157" customFormat="1" ht="11.25">
      <c r="B787" s="158"/>
      <c r="C787" s="221"/>
      <c r="D787" s="151" t="s">
        <v>176</v>
      </c>
      <c r="F787" s="160" t="s">
        <v>1368</v>
      </c>
      <c r="H787" s="161">
        <v>77.337999999999994</v>
      </c>
      <c r="I787" s="162"/>
      <c r="L787" s="158"/>
      <c r="M787" s="163"/>
      <c r="T787" s="164"/>
      <c r="AT787" s="159" t="s">
        <v>176</v>
      </c>
      <c r="AU787" s="159" t="s">
        <v>88</v>
      </c>
      <c r="AV787" s="157" t="s">
        <v>88</v>
      </c>
      <c r="AW787" s="157" t="s">
        <v>4</v>
      </c>
      <c r="AX787" s="157" t="s">
        <v>86</v>
      </c>
      <c r="AY787" s="159" t="s">
        <v>165</v>
      </c>
    </row>
    <row r="788" spans="2:65" s="16" customFormat="1" ht="37.9" customHeight="1">
      <c r="B788" s="17"/>
      <c r="C788" s="218" t="s">
        <v>1369</v>
      </c>
      <c r="D788" s="132" t="s">
        <v>167</v>
      </c>
      <c r="E788" s="133" t="s">
        <v>1370</v>
      </c>
      <c r="F788" s="134" t="s">
        <v>1371</v>
      </c>
      <c r="G788" s="135" t="s">
        <v>268</v>
      </c>
      <c r="H788" s="136">
        <v>5</v>
      </c>
      <c r="I788" s="137"/>
      <c r="J788" s="138">
        <f>ROUND(I788*H788,2)</f>
        <v>0</v>
      </c>
      <c r="K788" s="134" t="s">
        <v>171</v>
      </c>
      <c r="L788" s="17"/>
      <c r="M788" s="139" t="s">
        <v>1</v>
      </c>
      <c r="N788" s="140" t="s">
        <v>43</v>
      </c>
      <c r="P788" s="141">
        <f>O788*H788</f>
        <v>0</v>
      </c>
      <c r="Q788" s="141">
        <v>5.8100000000000001E-3</v>
      </c>
      <c r="R788" s="141">
        <f>Q788*H788</f>
        <v>2.9049999999999999E-2</v>
      </c>
      <c r="S788" s="141">
        <v>0</v>
      </c>
      <c r="T788" s="142">
        <f>S788*H788</f>
        <v>0</v>
      </c>
      <c r="AR788" s="143" t="s">
        <v>249</v>
      </c>
      <c r="AT788" s="143" t="s">
        <v>167</v>
      </c>
      <c r="AU788" s="143" t="s">
        <v>88</v>
      </c>
      <c r="AY788" s="2" t="s">
        <v>165</v>
      </c>
      <c r="BE788" s="144">
        <f>IF(N788="základní",J788,0)</f>
        <v>0</v>
      </c>
      <c r="BF788" s="144">
        <f>IF(N788="snížená",J788,0)</f>
        <v>0</v>
      </c>
      <c r="BG788" s="144">
        <f>IF(N788="zákl. přenesená",J788,0)</f>
        <v>0</v>
      </c>
      <c r="BH788" s="144">
        <f>IF(N788="sníž. přenesená",J788,0)</f>
        <v>0</v>
      </c>
      <c r="BI788" s="144">
        <f>IF(N788="nulová",J788,0)</f>
        <v>0</v>
      </c>
      <c r="BJ788" s="2" t="s">
        <v>86</v>
      </c>
      <c r="BK788" s="144">
        <f>ROUND(I788*H788,2)</f>
        <v>0</v>
      </c>
      <c r="BL788" s="2" t="s">
        <v>249</v>
      </c>
      <c r="BM788" s="143" t="s">
        <v>1372</v>
      </c>
    </row>
    <row r="789" spans="2:65" s="16" customFormat="1">
      <c r="B789" s="17"/>
      <c r="C789" s="219"/>
      <c r="D789" s="145" t="s">
        <v>174</v>
      </c>
      <c r="F789" s="146" t="s">
        <v>1373</v>
      </c>
      <c r="I789" s="147"/>
      <c r="L789" s="17"/>
      <c r="M789" s="148"/>
      <c r="T789" s="41"/>
      <c r="AT789" s="2" t="s">
        <v>174</v>
      </c>
      <c r="AU789" s="2" t="s">
        <v>88</v>
      </c>
    </row>
    <row r="790" spans="2:65" s="149" customFormat="1" ht="11.25">
      <c r="B790" s="150"/>
      <c r="C790" s="220"/>
      <c r="D790" s="151" t="s">
        <v>176</v>
      </c>
      <c r="E790" s="152" t="s">
        <v>1</v>
      </c>
      <c r="F790" s="153" t="s">
        <v>1374</v>
      </c>
      <c r="H790" s="152" t="s">
        <v>1</v>
      </c>
      <c r="I790" s="154"/>
      <c r="L790" s="150"/>
      <c r="M790" s="155"/>
      <c r="T790" s="156"/>
      <c r="AT790" s="152" t="s">
        <v>176</v>
      </c>
      <c r="AU790" s="152" t="s">
        <v>88</v>
      </c>
      <c r="AV790" s="149" t="s">
        <v>86</v>
      </c>
      <c r="AW790" s="149" t="s">
        <v>34</v>
      </c>
      <c r="AX790" s="149" t="s">
        <v>78</v>
      </c>
      <c r="AY790" s="152" t="s">
        <v>165</v>
      </c>
    </row>
    <row r="791" spans="2:65" s="149" customFormat="1" ht="11.25">
      <c r="B791" s="150"/>
      <c r="C791" s="220"/>
      <c r="D791" s="151" t="s">
        <v>176</v>
      </c>
      <c r="E791" s="152" t="s">
        <v>1</v>
      </c>
      <c r="F791" s="153" t="s">
        <v>1375</v>
      </c>
      <c r="H791" s="152" t="s">
        <v>1</v>
      </c>
      <c r="I791" s="154"/>
      <c r="L791" s="150"/>
      <c r="M791" s="155"/>
      <c r="T791" s="156"/>
      <c r="AT791" s="152" t="s">
        <v>176</v>
      </c>
      <c r="AU791" s="152" t="s">
        <v>88</v>
      </c>
      <c r="AV791" s="149" t="s">
        <v>86</v>
      </c>
      <c r="AW791" s="149" t="s">
        <v>34</v>
      </c>
      <c r="AX791" s="149" t="s">
        <v>78</v>
      </c>
      <c r="AY791" s="152" t="s">
        <v>165</v>
      </c>
    </row>
    <row r="792" spans="2:65" s="157" customFormat="1" ht="11.25">
      <c r="B792" s="158"/>
      <c r="C792" s="221"/>
      <c r="D792" s="151" t="s">
        <v>176</v>
      </c>
      <c r="E792" s="159" t="s">
        <v>1</v>
      </c>
      <c r="F792" s="160" t="s">
        <v>1376</v>
      </c>
      <c r="H792" s="161">
        <v>5</v>
      </c>
      <c r="I792" s="162"/>
      <c r="L792" s="158"/>
      <c r="M792" s="163"/>
      <c r="T792" s="164"/>
      <c r="AT792" s="159" t="s">
        <v>176</v>
      </c>
      <c r="AU792" s="159" t="s">
        <v>88</v>
      </c>
      <c r="AV792" s="157" t="s">
        <v>88</v>
      </c>
      <c r="AW792" s="157" t="s">
        <v>34</v>
      </c>
      <c r="AX792" s="157" t="s">
        <v>86</v>
      </c>
      <c r="AY792" s="159" t="s">
        <v>165</v>
      </c>
    </row>
    <row r="793" spans="2:65" s="16" customFormat="1" ht="37.9" customHeight="1">
      <c r="B793" s="17"/>
      <c r="C793" s="222" t="s">
        <v>1377</v>
      </c>
      <c r="D793" s="178" t="s">
        <v>416</v>
      </c>
      <c r="E793" s="179" t="s">
        <v>1378</v>
      </c>
      <c r="F793" s="180" t="s">
        <v>1379</v>
      </c>
      <c r="G793" s="181" t="s">
        <v>268</v>
      </c>
      <c r="H793" s="182">
        <v>5.5</v>
      </c>
      <c r="I793" s="183"/>
      <c r="J793" s="184">
        <f>ROUND(I793*H793,2)</f>
        <v>0</v>
      </c>
      <c r="K793" s="180" t="s">
        <v>171</v>
      </c>
      <c r="L793" s="185"/>
      <c r="M793" s="186" t="s">
        <v>1</v>
      </c>
      <c r="N793" s="187" t="s">
        <v>43</v>
      </c>
      <c r="P793" s="141">
        <f>O793*H793</f>
        <v>0</v>
      </c>
      <c r="Q793" s="141">
        <v>1.4200000000000001E-2</v>
      </c>
      <c r="R793" s="141">
        <f>Q793*H793</f>
        <v>7.8100000000000003E-2</v>
      </c>
      <c r="S793" s="141">
        <v>0</v>
      </c>
      <c r="T793" s="142">
        <f>S793*H793</f>
        <v>0</v>
      </c>
      <c r="AR793" s="143" t="s">
        <v>531</v>
      </c>
      <c r="AT793" s="143" t="s">
        <v>416</v>
      </c>
      <c r="AU793" s="143" t="s">
        <v>88</v>
      </c>
      <c r="AY793" s="2" t="s">
        <v>165</v>
      </c>
      <c r="BE793" s="144">
        <f>IF(N793="základní",J793,0)</f>
        <v>0</v>
      </c>
      <c r="BF793" s="144">
        <f>IF(N793="snížená",J793,0)</f>
        <v>0</v>
      </c>
      <c r="BG793" s="144">
        <f>IF(N793="zákl. přenesená",J793,0)</f>
        <v>0</v>
      </c>
      <c r="BH793" s="144">
        <f>IF(N793="sníž. přenesená",J793,0)</f>
        <v>0</v>
      </c>
      <c r="BI793" s="144">
        <f>IF(N793="nulová",J793,0)</f>
        <v>0</v>
      </c>
      <c r="BJ793" s="2" t="s">
        <v>86</v>
      </c>
      <c r="BK793" s="144">
        <f>ROUND(I793*H793,2)</f>
        <v>0</v>
      </c>
      <c r="BL793" s="2" t="s">
        <v>249</v>
      </c>
      <c r="BM793" s="143" t="s">
        <v>1380</v>
      </c>
    </row>
    <row r="794" spans="2:65" s="157" customFormat="1" ht="11.25">
      <c r="B794" s="158"/>
      <c r="C794" s="221"/>
      <c r="D794" s="151" t="s">
        <v>176</v>
      </c>
      <c r="F794" s="160" t="s">
        <v>1381</v>
      </c>
      <c r="H794" s="161">
        <v>5.5</v>
      </c>
      <c r="I794" s="162"/>
      <c r="L794" s="158"/>
      <c r="M794" s="163"/>
      <c r="T794" s="164"/>
      <c r="AT794" s="159" t="s">
        <v>176</v>
      </c>
      <c r="AU794" s="159" t="s">
        <v>88</v>
      </c>
      <c r="AV794" s="157" t="s">
        <v>88</v>
      </c>
      <c r="AW794" s="157" t="s">
        <v>4</v>
      </c>
      <c r="AX794" s="157" t="s">
        <v>86</v>
      </c>
      <c r="AY794" s="159" t="s">
        <v>165</v>
      </c>
    </row>
    <row r="795" spans="2:65" s="16" customFormat="1" ht="24.2" customHeight="1">
      <c r="B795" s="17"/>
      <c r="C795" s="218" t="s">
        <v>1382</v>
      </c>
      <c r="D795" s="132" t="s">
        <v>167</v>
      </c>
      <c r="E795" s="133" t="s">
        <v>1383</v>
      </c>
      <c r="F795" s="134" t="s">
        <v>1384</v>
      </c>
      <c r="G795" s="135" t="s">
        <v>278</v>
      </c>
      <c r="H795" s="136">
        <v>0.224</v>
      </c>
      <c r="I795" s="137"/>
      <c r="J795" s="138">
        <f>ROUND(I795*H795,2)</f>
        <v>0</v>
      </c>
      <c r="K795" s="134" t="s">
        <v>171</v>
      </c>
      <c r="L795" s="17"/>
      <c r="M795" s="139" t="s">
        <v>1</v>
      </c>
      <c r="N795" s="140" t="s">
        <v>43</v>
      </c>
      <c r="P795" s="141">
        <f>O795*H795</f>
        <v>0</v>
      </c>
      <c r="Q795" s="141">
        <v>0</v>
      </c>
      <c r="R795" s="141">
        <f>Q795*H795</f>
        <v>0</v>
      </c>
      <c r="S795" s="141">
        <v>0</v>
      </c>
      <c r="T795" s="142">
        <f>S795*H795</f>
        <v>0</v>
      </c>
      <c r="AR795" s="143" t="s">
        <v>249</v>
      </c>
      <c r="AT795" s="143" t="s">
        <v>167</v>
      </c>
      <c r="AU795" s="143" t="s">
        <v>88</v>
      </c>
      <c r="AY795" s="2" t="s">
        <v>165</v>
      </c>
      <c r="BE795" s="144">
        <f>IF(N795="základní",J795,0)</f>
        <v>0</v>
      </c>
      <c r="BF795" s="144">
        <f>IF(N795="snížená",J795,0)</f>
        <v>0</v>
      </c>
      <c r="BG795" s="144">
        <f>IF(N795="zákl. přenesená",J795,0)</f>
        <v>0</v>
      </c>
      <c r="BH795" s="144">
        <f>IF(N795="sníž. přenesená",J795,0)</f>
        <v>0</v>
      </c>
      <c r="BI795" s="144">
        <f>IF(N795="nulová",J795,0)</f>
        <v>0</v>
      </c>
      <c r="BJ795" s="2" t="s">
        <v>86</v>
      </c>
      <c r="BK795" s="144">
        <f>ROUND(I795*H795,2)</f>
        <v>0</v>
      </c>
      <c r="BL795" s="2" t="s">
        <v>249</v>
      </c>
      <c r="BM795" s="143" t="s">
        <v>1385</v>
      </c>
    </row>
    <row r="796" spans="2:65" s="16" customFormat="1">
      <c r="B796" s="17"/>
      <c r="C796" s="219"/>
      <c r="D796" s="145" t="s">
        <v>174</v>
      </c>
      <c r="F796" s="146" t="s">
        <v>1386</v>
      </c>
      <c r="I796" s="147"/>
      <c r="L796" s="17"/>
      <c r="M796" s="148"/>
      <c r="T796" s="41"/>
      <c r="AT796" s="2" t="s">
        <v>174</v>
      </c>
      <c r="AU796" s="2" t="s">
        <v>88</v>
      </c>
    </row>
    <row r="797" spans="2:65" s="119" customFormat="1" ht="22.9" customHeight="1">
      <c r="B797" s="120"/>
      <c r="C797" s="223"/>
      <c r="D797" s="121" t="s">
        <v>77</v>
      </c>
      <c r="E797" s="130" t="s">
        <v>1387</v>
      </c>
      <c r="F797" s="130" t="s">
        <v>1388</v>
      </c>
      <c r="I797" s="123"/>
      <c r="J797" s="131">
        <f>BK797</f>
        <v>0</v>
      </c>
      <c r="L797" s="120"/>
      <c r="M797" s="125"/>
      <c r="P797" s="126">
        <f>SUM(P798:P813)</f>
        <v>0</v>
      </c>
      <c r="R797" s="126">
        <f>SUM(R798:R813)</f>
        <v>0.39643200000000006</v>
      </c>
      <c r="T797" s="127">
        <f>SUM(T798:T813)</f>
        <v>0</v>
      </c>
      <c r="AR797" s="121" t="s">
        <v>88</v>
      </c>
      <c r="AT797" s="128" t="s">
        <v>77</v>
      </c>
      <c r="AU797" s="128" t="s">
        <v>86</v>
      </c>
      <c r="AY797" s="121" t="s">
        <v>165</v>
      </c>
      <c r="BK797" s="129">
        <f>SUM(BK798:BK813)</f>
        <v>0</v>
      </c>
    </row>
    <row r="798" spans="2:65" s="16" customFormat="1" ht="16.5" customHeight="1">
      <c r="B798" s="17"/>
      <c r="C798" s="218" t="s">
        <v>1389</v>
      </c>
      <c r="D798" s="132" t="s">
        <v>167</v>
      </c>
      <c r="E798" s="133" t="s">
        <v>1390</v>
      </c>
      <c r="F798" s="134" t="s">
        <v>1391</v>
      </c>
      <c r="G798" s="135" t="s">
        <v>268</v>
      </c>
      <c r="H798" s="136">
        <v>30.09</v>
      </c>
      <c r="I798" s="137"/>
      <c r="J798" s="138">
        <f>ROUND(I798*H798,2)</f>
        <v>0</v>
      </c>
      <c r="K798" s="134" t="s">
        <v>171</v>
      </c>
      <c r="L798" s="17"/>
      <c r="M798" s="139" t="s">
        <v>1</v>
      </c>
      <c r="N798" s="140" t="s">
        <v>43</v>
      </c>
      <c r="P798" s="141">
        <f>O798*H798</f>
        <v>0</v>
      </c>
      <c r="Q798" s="141">
        <v>2.9999999999999997E-4</v>
      </c>
      <c r="R798" s="141">
        <f>Q798*H798</f>
        <v>9.0269999999999986E-3</v>
      </c>
      <c r="S798" s="141">
        <v>0</v>
      </c>
      <c r="T798" s="142">
        <f>S798*H798</f>
        <v>0</v>
      </c>
      <c r="AR798" s="143" t="s">
        <v>249</v>
      </c>
      <c r="AT798" s="143" t="s">
        <v>167</v>
      </c>
      <c r="AU798" s="143" t="s">
        <v>88</v>
      </c>
      <c r="AY798" s="2" t="s">
        <v>165</v>
      </c>
      <c r="BE798" s="144">
        <f>IF(N798="základní",J798,0)</f>
        <v>0</v>
      </c>
      <c r="BF798" s="144">
        <f>IF(N798="snížená",J798,0)</f>
        <v>0</v>
      </c>
      <c r="BG798" s="144">
        <f>IF(N798="zákl. přenesená",J798,0)</f>
        <v>0</v>
      </c>
      <c r="BH798" s="144">
        <f>IF(N798="sníž. přenesená",J798,0)</f>
        <v>0</v>
      </c>
      <c r="BI798" s="144">
        <f>IF(N798="nulová",J798,0)</f>
        <v>0</v>
      </c>
      <c r="BJ798" s="2" t="s">
        <v>86</v>
      </c>
      <c r="BK798" s="144">
        <f>ROUND(I798*H798,2)</f>
        <v>0</v>
      </c>
      <c r="BL798" s="2" t="s">
        <v>249</v>
      </c>
      <c r="BM798" s="143" t="s">
        <v>1392</v>
      </c>
    </row>
    <row r="799" spans="2:65" s="16" customFormat="1">
      <c r="B799" s="17"/>
      <c r="C799" s="219"/>
      <c r="D799" s="145" t="s">
        <v>174</v>
      </c>
      <c r="F799" s="146" t="s">
        <v>1393</v>
      </c>
      <c r="I799" s="147"/>
      <c r="L799" s="17"/>
      <c r="M799" s="148"/>
      <c r="T799" s="41"/>
      <c r="AT799" s="2" t="s">
        <v>174</v>
      </c>
      <c r="AU799" s="2" t="s">
        <v>88</v>
      </c>
    </row>
    <row r="800" spans="2:65" s="149" customFormat="1" ht="11.25">
      <c r="B800" s="150"/>
      <c r="C800" s="220"/>
      <c r="D800" s="151" t="s">
        <v>176</v>
      </c>
      <c r="E800" s="152" t="s">
        <v>1</v>
      </c>
      <c r="F800" s="153" t="s">
        <v>1394</v>
      </c>
      <c r="H800" s="152" t="s">
        <v>1</v>
      </c>
      <c r="I800" s="154"/>
      <c r="L800" s="150"/>
      <c r="M800" s="155"/>
      <c r="T800" s="156"/>
      <c r="AT800" s="152" t="s">
        <v>176</v>
      </c>
      <c r="AU800" s="152" t="s">
        <v>88</v>
      </c>
      <c r="AV800" s="149" t="s">
        <v>86</v>
      </c>
      <c r="AW800" s="149" t="s">
        <v>34</v>
      </c>
      <c r="AX800" s="149" t="s">
        <v>78</v>
      </c>
      <c r="AY800" s="152" t="s">
        <v>165</v>
      </c>
    </row>
    <row r="801" spans="2:65" s="157" customFormat="1" ht="11.25">
      <c r="B801" s="158"/>
      <c r="C801" s="221"/>
      <c r="D801" s="151" t="s">
        <v>176</v>
      </c>
      <c r="E801" s="159" t="s">
        <v>1</v>
      </c>
      <c r="F801" s="160" t="s">
        <v>1395</v>
      </c>
      <c r="H801" s="161">
        <v>30.09</v>
      </c>
      <c r="I801" s="162"/>
      <c r="L801" s="158"/>
      <c r="M801" s="163"/>
      <c r="T801" s="164"/>
      <c r="AT801" s="159" t="s">
        <v>176</v>
      </c>
      <c r="AU801" s="159" t="s">
        <v>88</v>
      </c>
      <c r="AV801" s="157" t="s">
        <v>88</v>
      </c>
      <c r="AW801" s="157" t="s">
        <v>34</v>
      </c>
      <c r="AX801" s="157" t="s">
        <v>86</v>
      </c>
      <c r="AY801" s="159" t="s">
        <v>165</v>
      </c>
    </row>
    <row r="802" spans="2:65" s="16" customFormat="1" ht="33" customHeight="1">
      <c r="B802" s="17"/>
      <c r="C802" s="218" t="s">
        <v>1396</v>
      </c>
      <c r="D802" s="132" t="s">
        <v>167</v>
      </c>
      <c r="E802" s="133" t="s">
        <v>1397</v>
      </c>
      <c r="F802" s="134" t="s">
        <v>1398</v>
      </c>
      <c r="G802" s="135" t="s">
        <v>268</v>
      </c>
      <c r="H802" s="136">
        <v>24.035</v>
      </c>
      <c r="I802" s="137"/>
      <c r="J802" s="138">
        <f>ROUND(I802*H802,2)</f>
        <v>0</v>
      </c>
      <c r="K802" s="134" t="s">
        <v>171</v>
      </c>
      <c r="L802" s="17"/>
      <c r="M802" s="139" t="s">
        <v>1</v>
      </c>
      <c r="N802" s="140" t="s">
        <v>43</v>
      </c>
      <c r="P802" s="141">
        <f>O802*H802</f>
        <v>0</v>
      </c>
      <c r="Q802" s="141">
        <v>5.0000000000000001E-3</v>
      </c>
      <c r="R802" s="141">
        <f>Q802*H802</f>
        <v>0.120175</v>
      </c>
      <c r="S802" s="141">
        <v>0</v>
      </c>
      <c r="T802" s="142">
        <f>S802*H802</f>
        <v>0</v>
      </c>
      <c r="AR802" s="143" t="s">
        <v>249</v>
      </c>
      <c r="AT802" s="143" t="s">
        <v>167</v>
      </c>
      <c r="AU802" s="143" t="s">
        <v>88</v>
      </c>
      <c r="AY802" s="2" t="s">
        <v>165</v>
      </c>
      <c r="BE802" s="144">
        <f>IF(N802="základní",J802,0)</f>
        <v>0</v>
      </c>
      <c r="BF802" s="144">
        <f>IF(N802="snížená",J802,0)</f>
        <v>0</v>
      </c>
      <c r="BG802" s="144">
        <f>IF(N802="zákl. přenesená",J802,0)</f>
        <v>0</v>
      </c>
      <c r="BH802" s="144">
        <f>IF(N802="sníž. přenesená",J802,0)</f>
        <v>0</v>
      </c>
      <c r="BI802" s="144">
        <f>IF(N802="nulová",J802,0)</f>
        <v>0</v>
      </c>
      <c r="BJ802" s="2" t="s">
        <v>86</v>
      </c>
      <c r="BK802" s="144">
        <f>ROUND(I802*H802,2)</f>
        <v>0</v>
      </c>
      <c r="BL802" s="2" t="s">
        <v>249</v>
      </c>
      <c r="BM802" s="143" t="s">
        <v>1399</v>
      </c>
    </row>
    <row r="803" spans="2:65" s="16" customFormat="1">
      <c r="B803" s="17"/>
      <c r="C803" s="219"/>
      <c r="D803" s="145" t="s">
        <v>174</v>
      </c>
      <c r="F803" s="146" t="s">
        <v>1400</v>
      </c>
      <c r="I803" s="147"/>
      <c r="L803" s="17"/>
      <c r="M803" s="148"/>
      <c r="T803" s="41"/>
      <c r="AT803" s="2" t="s">
        <v>174</v>
      </c>
      <c r="AU803" s="2" t="s">
        <v>88</v>
      </c>
    </row>
    <row r="804" spans="2:65" s="149" customFormat="1" ht="11.25">
      <c r="B804" s="150"/>
      <c r="C804" s="220"/>
      <c r="D804" s="151" t="s">
        <v>176</v>
      </c>
      <c r="E804" s="152" t="s">
        <v>1</v>
      </c>
      <c r="F804" s="153" t="s">
        <v>1401</v>
      </c>
      <c r="H804" s="152" t="s">
        <v>1</v>
      </c>
      <c r="I804" s="154"/>
      <c r="L804" s="150"/>
      <c r="M804" s="155"/>
      <c r="T804" s="156"/>
      <c r="AT804" s="152" t="s">
        <v>176</v>
      </c>
      <c r="AU804" s="152" t="s">
        <v>88</v>
      </c>
      <c r="AV804" s="149" t="s">
        <v>86</v>
      </c>
      <c r="AW804" s="149" t="s">
        <v>34</v>
      </c>
      <c r="AX804" s="149" t="s">
        <v>78</v>
      </c>
      <c r="AY804" s="152" t="s">
        <v>165</v>
      </c>
    </row>
    <row r="805" spans="2:65" s="149" customFormat="1" ht="11.25">
      <c r="B805" s="150"/>
      <c r="C805" s="220"/>
      <c r="D805" s="151" t="s">
        <v>176</v>
      </c>
      <c r="E805" s="152" t="s">
        <v>1</v>
      </c>
      <c r="F805" s="153" t="s">
        <v>1375</v>
      </c>
      <c r="H805" s="152" t="s">
        <v>1</v>
      </c>
      <c r="I805" s="154"/>
      <c r="L805" s="150"/>
      <c r="M805" s="155"/>
      <c r="T805" s="156"/>
      <c r="AT805" s="152" t="s">
        <v>176</v>
      </c>
      <c r="AU805" s="152" t="s">
        <v>88</v>
      </c>
      <c r="AV805" s="149" t="s">
        <v>86</v>
      </c>
      <c r="AW805" s="149" t="s">
        <v>34</v>
      </c>
      <c r="AX805" s="149" t="s">
        <v>78</v>
      </c>
      <c r="AY805" s="152" t="s">
        <v>165</v>
      </c>
    </row>
    <row r="806" spans="2:65" s="157" customFormat="1" ht="11.25">
      <c r="B806" s="158"/>
      <c r="C806" s="221"/>
      <c r="D806" s="151" t="s">
        <v>176</v>
      </c>
      <c r="E806" s="159" t="s">
        <v>1</v>
      </c>
      <c r="F806" s="160" t="s">
        <v>1402</v>
      </c>
      <c r="H806" s="161">
        <v>22.99</v>
      </c>
      <c r="I806" s="162"/>
      <c r="L806" s="158"/>
      <c r="M806" s="163"/>
      <c r="T806" s="164"/>
      <c r="AT806" s="159" t="s">
        <v>176</v>
      </c>
      <c r="AU806" s="159" t="s">
        <v>88</v>
      </c>
      <c r="AV806" s="157" t="s">
        <v>88</v>
      </c>
      <c r="AW806" s="157" t="s">
        <v>34</v>
      </c>
      <c r="AX806" s="157" t="s">
        <v>78</v>
      </c>
      <c r="AY806" s="159" t="s">
        <v>165</v>
      </c>
    </row>
    <row r="807" spans="2:65" s="157" customFormat="1" ht="22.5">
      <c r="B807" s="158"/>
      <c r="C807" s="221"/>
      <c r="D807" s="151" t="s">
        <v>176</v>
      </c>
      <c r="E807" s="159" t="s">
        <v>1</v>
      </c>
      <c r="F807" s="160" t="s">
        <v>1403</v>
      </c>
      <c r="H807" s="161">
        <v>1.0449999999999999</v>
      </c>
      <c r="I807" s="162"/>
      <c r="L807" s="158"/>
      <c r="M807" s="163"/>
      <c r="T807" s="164"/>
      <c r="AT807" s="159" t="s">
        <v>176</v>
      </c>
      <c r="AU807" s="159" t="s">
        <v>88</v>
      </c>
      <c r="AV807" s="157" t="s">
        <v>88</v>
      </c>
      <c r="AW807" s="157" t="s">
        <v>34</v>
      </c>
      <c r="AX807" s="157" t="s">
        <v>78</v>
      </c>
      <c r="AY807" s="159" t="s">
        <v>165</v>
      </c>
    </row>
    <row r="808" spans="2:65" s="165" customFormat="1" ht="11.25">
      <c r="B808" s="166"/>
      <c r="C808" s="216"/>
      <c r="D808" s="151" t="s">
        <v>176</v>
      </c>
      <c r="E808" s="167" t="s">
        <v>1</v>
      </c>
      <c r="F808" s="168" t="s">
        <v>191</v>
      </c>
      <c r="H808" s="169">
        <v>24.035</v>
      </c>
      <c r="I808" s="170"/>
      <c r="L808" s="166"/>
      <c r="M808" s="171"/>
      <c r="T808" s="172"/>
      <c r="AT808" s="167" t="s">
        <v>176</v>
      </c>
      <c r="AU808" s="167" t="s">
        <v>88</v>
      </c>
      <c r="AV808" s="165" t="s">
        <v>172</v>
      </c>
      <c r="AW808" s="165" t="s">
        <v>34</v>
      </c>
      <c r="AX808" s="165" t="s">
        <v>86</v>
      </c>
      <c r="AY808" s="167" t="s">
        <v>165</v>
      </c>
    </row>
    <row r="809" spans="2:65" s="16" customFormat="1" ht="16.5" customHeight="1">
      <c r="B809" s="17"/>
      <c r="C809" s="222" t="s">
        <v>1404</v>
      </c>
      <c r="D809" s="178" t="s">
        <v>416</v>
      </c>
      <c r="E809" s="179" t="s">
        <v>1405</v>
      </c>
      <c r="F809" s="180" t="s">
        <v>1406</v>
      </c>
      <c r="G809" s="181" t="s">
        <v>268</v>
      </c>
      <c r="H809" s="182">
        <v>26.439</v>
      </c>
      <c r="I809" s="183"/>
      <c r="J809" s="184">
        <f>ROUND(I809*H809,2)</f>
        <v>0</v>
      </c>
      <c r="K809" s="180" t="s">
        <v>171</v>
      </c>
      <c r="L809" s="185"/>
      <c r="M809" s="186" t="s">
        <v>1</v>
      </c>
      <c r="N809" s="187" t="s">
        <v>43</v>
      </c>
      <c r="P809" s="141">
        <f>O809*H809</f>
        <v>0</v>
      </c>
      <c r="Q809" s="141">
        <v>0.01</v>
      </c>
      <c r="R809" s="141">
        <f>Q809*H809</f>
        <v>0.26439000000000001</v>
      </c>
      <c r="S809" s="141">
        <v>0</v>
      </c>
      <c r="T809" s="142">
        <f>S809*H809</f>
        <v>0</v>
      </c>
      <c r="AR809" s="143" t="s">
        <v>531</v>
      </c>
      <c r="AT809" s="143" t="s">
        <v>416</v>
      </c>
      <c r="AU809" s="143" t="s">
        <v>88</v>
      </c>
      <c r="AY809" s="2" t="s">
        <v>165</v>
      </c>
      <c r="BE809" s="144">
        <f>IF(N809="základní",J809,0)</f>
        <v>0</v>
      </c>
      <c r="BF809" s="144">
        <f>IF(N809="snížená",J809,0)</f>
        <v>0</v>
      </c>
      <c r="BG809" s="144">
        <f>IF(N809="zákl. přenesená",J809,0)</f>
        <v>0</v>
      </c>
      <c r="BH809" s="144">
        <f>IF(N809="sníž. přenesená",J809,0)</f>
        <v>0</v>
      </c>
      <c r="BI809" s="144">
        <f>IF(N809="nulová",J809,0)</f>
        <v>0</v>
      </c>
      <c r="BJ809" s="2" t="s">
        <v>86</v>
      </c>
      <c r="BK809" s="144">
        <f>ROUND(I809*H809,2)</f>
        <v>0</v>
      </c>
      <c r="BL809" s="2" t="s">
        <v>249</v>
      </c>
      <c r="BM809" s="143" t="s">
        <v>1407</v>
      </c>
    </row>
    <row r="810" spans="2:65" s="157" customFormat="1" ht="11.25">
      <c r="B810" s="158"/>
      <c r="C810" s="221"/>
      <c r="D810" s="151" t="s">
        <v>176</v>
      </c>
      <c r="F810" s="160" t="s">
        <v>1408</v>
      </c>
      <c r="H810" s="161">
        <v>26.439</v>
      </c>
      <c r="I810" s="162"/>
      <c r="L810" s="158"/>
      <c r="M810" s="163"/>
      <c r="T810" s="164"/>
      <c r="AT810" s="159" t="s">
        <v>176</v>
      </c>
      <c r="AU810" s="159" t="s">
        <v>88</v>
      </c>
      <c r="AV810" s="157" t="s">
        <v>88</v>
      </c>
      <c r="AW810" s="157" t="s">
        <v>4</v>
      </c>
      <c r="AX810" s="157" t="s">
        <v>86</v>
      </c>
      <c r="AY810" s="159" t="s">
        <v>165</v>
      </c>
    </row>
    <row r="811" spans="2:65" s="16" customFormat="1" ht="16.5" customHeight="1">
      <c r="B811" s="17"/>
      <c r="C811" s="222" t="s">
        <v>1409</v>
      </c>
      <c r="D811" s="178" t="s">
        <v>416</v>
      </c>
      <c r="E811" s="179" t="s">
        <v>1410</v>
      </c>
      <c r="F811" s="180" t="s">
        <v>1411</v>
      </c>
      <c r="G811" s="181" t="s">
        <v>1412</v>
      </c>
      <c r="H811" s="182">
        <v>2</v>
      </c>
      <c r="I811" s="183"/>
      <c r="J811" s="184">
        <f>ROUND(I811*H811,2)</f>
        <v>0</v>
      </c>
      <c r="K811" s="180" t="s">
        <v>171</v>
      </c>
      <c r="L811" s="185"/>
      <c r="M811" s="186" t="s">
        <v>1</v>
      </c>
      <c r="N811" s="187" t="s">
        <v>43</v>
      </c>
      <c r="P811" s="141">
        <f>O811*H811</f>
        <v>0</v>
      </c>
      <c r="Q811" s="141">
        <v>1.42E-3</v>
      </c>
      <c r="R811" s="141">
        <f>Q811*H811</f>
        <v>2.8400000000000001E-3</v>
      </c>
      <c r="S811" s="141">
        <v>0</v>
      </c>
      <c r="T811" s="142">
        <f>S811*H811</f>
        <v>0</v>
      </c>
      <c r="AR811" s="143" t="s">
        <v>531</v>
      </c>
      <c r="AT811" s="143" t="s">
        <v>416</v>
      </c>
      <c r="AU811" s="143" t="s">
        <v>88</v>
      </c>
      <c r="AY811" s="2" t="s">
        <v>165</v>
      </c>
      <c r="BE811" s="144">
        <f>IF(N811="základní",J811,0)</f>
        <v>0</v>
      </c>
      <c r="BF811" s="144">
        <f>IF(N811="snížená",J811,0)</f>
        <v>0</v>
      </c>
      <c r="BG811" s="144">
        <f>IF(N811="zákl. přenesená",J811,0)</f>
        <v>0</v>
      </c>
      <c r="BH811" s="144">
        <f>IF(N811="sníž. přenesená",J811,0)</f>
        <v>0</v>
      </c>
      <c r="BI811" s="144">
        <f>IF(N811="nulová",J811,0)</f>
        <v>0</v>
      </c>
      <c r="BJ811" s="2" t="s">
        <v>86</v>
      </c>
      <c r="BK811" s="144">
        <f>ROUND(I811*H811,2)</f>
        <v>0</v>
      </c>
      <c r="BL811" s="2" t="s">
        <v>249</v>
      </c>
      <c r="BM811" s="143" t="s">
        <v>1413</v>
      </c>
    </row>
    <row r="812" spans="2:65" s="16" customFormat="1" ht="24.2" customHeight="1">
      <c r="B812" s="17"/>
      <c r="C812" s="218" t="s">
        <v>1414</v>
      </c>
      <c r="D812" s="132" t="s">
        <v>167</v>
      </c>
      <c r="E812" s="133" t="s">
        <v>1415</v>
      </c>
      <c r="F812" s="134" t="s">
        <v>1416</v>
      </c>
      <c r="G812" s="135" t="s">
        <v>278</v>
      </c>
      <c r="H812" s="136">
        <v>0.39600000000000002</v>
      </c>
      <c r="I812" s="137"/>
      <c r="J812" s="138">
        <f>ROUND(I812*H812,2)</f>
        <v>0</v>
      </c>
      <c r="K812" s="134" t="s">
        <v>171</v>
      </c>
      <c r="L812" s="17"/>
      <c r="M812" s="139" t="s">
        <v>1</v>
      </c>
      <c r="N812" s="140" t="s">
        <v>43</v>
      </c>
      <c r="P812" s="141">
        <f>O812*H812</f>
        <v>0</v>
      </c>
      <c r="Q812" s="141">
        <v>0</v>
      </c>
      <c r="R812" s="141">
        <f>Q812*H812</f>
        <v>0</v>
      </c>
      <c r="S812" s="141">
        <v>0</v>
      </c>
      <c r="T812" s="142">
        <f>S812*H812</f>
        <v>0</v>
      </c>
      <c r="AR812" s="143" t="s">
        <v>249</v>
      </c>
      <c r="AT812" s="143" t="s">
        <v>167</v>
      </c>
      <c r="AU812" s="143" t="s">
        <v>88</v>
      </c>
      <c r="AY812" s="2" t="s">
        <v>165</v>
      </c>
      <c r="BE812" s="144">
        <f>IF(N812="základní",J812,0)</f>
        <v>0</v>
      </c>
      <c r="BF812" s="144">
        <f>IF(N812="snížená",J812,0)</f>
        <v>0</v>
      </c>
      <c r="BG812" s="144">
        <f>IF(N812="zákl. přenesená",J812,0)</f>
        <v>0</v>
      </c>
      <c r="BH812" s="144">
        <f>IF(N812="sníž. přenesená",J812,0)</f>
        <v>0</v>
      </c>
      <c r="BI812" s="144">
        <f>IF(N812="nulová",J812,0)</f>
        <v>0</v>
      </c>
      <c r="BJ812" s="2" t="s">
        <v>86</v>
      </c>
      <c r="BK812" s="144">
        <f>ROUND(I812*H812,2)</f>
        <v>0</v>
      </c>
      <c r="BL812" s="2" t="s">
        <v>249</v>
      </c>
      <c r="BM812" s="143" t="s">
        <v>1417</v>
      </c>
    </row>
    <row r="813" spans="2:65" s="16" customFormat="1">
      <c r="B813" s="17"/>
      <c r="C813" s="219"/>
      <c r="D813" s="145" t="s">
        <v>174</v>
      </c>
      <c r="F813" s="146" t="s">
        <v>1418</v>
      </c>
      <c r="I813" s="147"/>
      <c r="L813" s="17"/>
      <c r="M813" s="148"/>
      <c r="T813" s="41"/>
      <c r="AT813" s="2" t="s">
        <v>174</v>
      </c>
      <c r="AU813" s="2" t="s">
        <v>88</v>
      </c>
    </row>
    <row r="814" spans="2:65" s="119" customFormat="1" ht="22.9" customHeight="1">
      <c r="B814" s="120"/>
      <c r="C814" s="223"/>
      <c r="D814" s="121" t="s">
        <v>77</v>
      </c>
      <c r="E814" s="130" t="s">
        <v>1419</v>
      </c>
      <c r="F814" s="130" t="s">
        <v>1420</v>
      </c>
      <c r="I814" s="123"/>
      <c r="J814" s="131">
        <f>BK814</f>
        <v>0</v>
      </c>
      <c r="L814" s="120"/>
      <c r="M814" s="125"/>
      <c r="P814" s="126">
        <f>SUM(P815:P822)</f>
        <v>0</v>
      </c>
      <c r="R814" s="126">
        <f>SUM(R815:R822)</f>
        <v>0.12704599999999999</v>
      </c>
      <c r="T814" s="127">
        <f>SUM(T815:T822)</f>
        <v>0</v>
      </c>
      <c r="AR814" s="121" t="s">
        <v>88</v>
      </c>
      <c r="AT814" s="128" t="s">
        <v>77</v>
      </c>
      <c r="AU814" s="128" t="s">
        <v>86</v>
      </c>
      <c r="AY814" s="121" t="s">
        <v>165</v>
      </c>
      <c r="BK814" s="129">
        <f>SUM(BK815:BK822)</f>
        <v>0</v>
      </c>
    </row>
    <row r="815" spans="2:65" s="16" customFormat="1" ht="24.2" customHeight="1">
      <c r="B815" s="17"/>
      <c r="C815" s="218" t="s">
        <v>1421</v>
      </c>
      <c r="D815" s="132" t="s">
        <v>167</v>
      </c>
      <c r="E815" s="133" t="s">
        <v>1422</v>
      </c>
      <c r="F815" s="134" t="s">
        <v>1423</v>
      </c>
      <c r="G815" s="135" t="s">
        <v>268</v>
      </c>
      <c r="H815" s="136">
        <v>221.41</v>
      </c>
      <c r="I815" s="137"/>
      <c r="J815" s="138">
        <f>ROUND(I815*H815,2)</f>
        <v>0</v>
      </c>
      <c r="K815" s="134" t="s">
        <v>171</v>
      </c>
      <c r="L815" s="17"/>
      <c r="M815" s="139" t="s">
        <v>1</v>
      </c>
      <c r="N815" s="140" t="s">
        <v>43</v>
      </c>
      <c r="P815" s="141">
        <f>O815*H815</f>
        <v>0</v>
      </c>
      <c r="Q815" s="141">
        <v>2.0000000000000001E-4</v>
      </c>
      <c r="R815" s="141">
        <f>Q815*H815</f>
        <v>4.4282000000000002E-2</v>
      </c>
      <c r="S815" s="141">
        <v>0</v>
      </c>
      <c r="T815" s="142">
        <f>S815*H815</f>
        <v>0</v>
      </c>
      <c r="AR815" s="143" t="s">
        <v>249</v>
      </c>
      <c r="AT815" s="143" t="s">
        <v>167</v>
      </c>
      <c r="AU815" s="143" t="s">
        <v>88</v>
      </c>
      <c r="AY815" s="2" t="s">
        <v>165</v>
      </c>
      <c r="BE815" s="144">
        <f>IF(N815="základní",J815,0)</f>
        <v>0</v>
      </c>
      <c r="BF815" s="144">
        <f>IF(N815="snížená",J815,0)</f>
        <v>0</v>
      </c>
      <c r="BG815" s="144">
        <f>IF(N815="zákl. přenesená",J815,0)</f>
        <v>0</v>
      </c>
      <c r="BH815" s="144">
        <f>IF(N815="sníž. přenesená",J815,0)</f>
        <v>0</v>
      </c>
      <c r="BI815" s="144">
        <f>IF(N815="nulová",J815,0)</f>
        <v>0</v>
      </c>
      <c r="BJ815" s="2" t="s">
        <v>86</v>
      </c>
      <c r="BK815" s="144">
        <f>ROUND(I815*H815,2)</f>
        <v>0</v>
      </c>
      <c r="BL815" s="2" t="s">
        <v>249</v>
      </c>
      <c r="BM815" s="143" t="s">
        <v>1424</v>
      </c>
    </row>
    <row r="816" spans="2:65" s="16" customFormat="1">
      <c r="B816" s="17"/>
      <c r="C816" s="219"/>
      <c r="D816" s="145" t="s">
        <v>174</v>
      </c>
      <c r="F816" s="146" t="s">
        <v>1425</v>
      </c>
      <c r="I816" s="147"/>
      <c r="L816" s="17"/>
      <c r="M816" s="148"/>
      <c r="T816" s="41"/>
      <c r="AT816" s="2" t="s">
        <v>174</v>
      </c>
      <c r="AU816" s="2" t="s">
        <v>88</v>
      </c>
    </row>
    <row r="817" spans="2:65" s="149" customFormat="1" ht="11.25">
      <c r="B817" s="150"/>
      <c r="C817" s="220"/>
      <c r="D817" s="151" t="s">
        <v>176</v>
      </c>
      <c r="E817" s="152" t="s">
        <v>1</v>
      </c>
      <c r="F817" s="153" t="s">
        <v>1426</v>
      </c>
      <c r="H817" s="152" t="s">
        <v>1</v>
      </c>
      <c r="I817" s="154"/>
      <c r="L817" s="150"/>
      <c r="M817" s="155"/>
      <c r="T817" s="156"/>
      <c r="AT817" s="152" t="s">
        <v>176</v>
      </c>
      <c r="AU817" s="152" t="s">
        <v>88</v>
      </c>
      <c r="AV817" s="149" t="s">
        <v>86</v>
      </c>
      <c r="AW817" s="149" t="s">
        <v>34</v>
      </c>
      <c r="AX817" s="149" t="s">
        <v>78</v>
      </c>
      <c r="AY817" s="152" t="s">
        <v>165</v>
      </c>
    </row>
    <row r="818" spans="2:65" s="157" customFormat="1" ht="11.25">
      <c r="B818" s="158"/>
      <c r="C818" s="221"/>
      <c r="D818" s="151" t="s">
        <v>176</v>
      </c>
      <c r="E818" s="159" t="s">
        <v>1</v>
      </c>
      <c r="F818" s="160" t="s">
        <v>1427</v>
      </c>
      <c r="H818" s="161">
        <v>221.41</v>
      </c>
      <c r="I818" s="162"/>
      <c r="L818" s="158"/>
      <c r="M818" s="163"/>
      <c r="T818" s="164"/>
      <c r="AT818" s="159" t="s">
        <v>176</v>
      </c>
      <c r="AU818" s="159" t="s">
        <v>88</v>
      </c>
      <c r="AV818" s="157" t="s">
        <v>88</v>
      </c>
      <c r="AW818" s="157" t="s">
        <v>34</v>
      </c>
      <c r="AX818" s="157" t="s">
        <v>86</v>
      </c>
      <c r="AY818" s="159" t="s">
        <v>165</v>
      </c>
    </row>
    <row r="819" spans="2:65" s="16" customFormat="1" ht="24.2" customHeight="1">
      <c r="B819" s="17"/>
      <c r="C819" s="218" t="s">
        <v>1428</v>
      </c>
      <c r="D819" s="132" t="s">
        <v>167</v>
      </c>
      <c r="E819" s="133" t="s">
        <v>1429</v>
      </c>
      <c r="F819" s="134" t="s">
        <v>1430</v>
      </c>
      <c r="G819" s="135" t="s">
        <v>268</v>
      </c>
      <c r="H819" s="136">
        <v>827.64</v>
      </c>
      <c r="I819" s="137"/>
      <c r="J819" s="138">
        <f>ROUND(I819*H819,2)</f>
        <v>0</v>
      </c>
      <c r="K819" s="134" t="s">
        <v>171</v>
      </c>
      <c r="L819" s="17"/>
      <c r="M819" s="139" t="s">
        <v>1</v>
      </c>
      <c r="N819" s="140" t="s">
        <v>43</v>
      </c>
      <c r="P819" s="141">
        <f>O819*H819</f>
        <v>0</v>
      </c>
      <c r="Q819" s="141">
        <v>1E-4</v>
      </c>
      <c r="R819" s="141">
        <f>Q819*H819</f>
        <v>8.2764000000000004E-2</v>
      </c>
      <c r="S819" s="141">
        <v>0</v>
      </c>
      <c r="T819" s="142">
        <f>S819*H819</f>
        <v>0</v>
      </c>
      <c r="AR819" s="143" t="s">
        <v>249</v>
      </c>
      <c r="AT819" s="143" t="s">
        <v>167</v>
      </c>
      <c r="AU819" s="143" t="s">
        <v>88</v>
      </c>
      <c r="AY819" s="2" t="s">
        <v>165</v>
      </c>
      <c r="BE819" s="144">
        <f>IF(N819="základní",J819,0)</f>
        <v>0</v>
      </c>
      <c r="BF819" s="144">
        <f>IF(N819="snížená",J819,0)</f>
        <v>0</v>
      </c>
      <c r="BG819" s="144">
        <f>IF(N819="zákl. přenesená",J819,0)</f>
        <v>0</v>
      </c>
      <c r="BH819" s="144">
        <f>IF(N819="sníž. přenesená",J819,0)</f>
        <v>0</v>
      </c>
      <c r="BI819" s="144">
        <f>IF(N819="nulová",J819,0)</f>
        <v>0</v>
      </c>
      <c r="BJ819" s="2" t="s">
        <v>86</v>
      </c>
      <c r="BK819" s="144">
        <f>ROUND(I819*H819,2)</f>
        <v>0</v>
      </c>
      <c r="BL819" s="2" t="s">
        <v>249</v>
      </c>
      <c r="BM819" s="143" t="s">
        <v>1431</v>
      </c>
    </row>
    <row r="820" spans="2:65" s="16" customFormat="1">
      <c r="B820" s="17"/>
      <c r="C820" s="219"/>
      <c r="D820" s="145" t="s">
        <v>174</v>
      </c>
      <c r="F820" s="146" t="s">
        <v>1432</v>
      </c>
      <c r="I820" s="147"/>
      <c r="L820" s="17"/>
      <c r="M820" s="148"/>
      <c r="T820" s="41"/>
      <c r="AT820" s="2" t="s">
        <v>174</v>
      </c>
      <c r="AU820" s="2" t="s">
        <v>88</v>
      </c>
    </row>
    <row r="821" spans="2:65" s="149" customFormat="1" ht="11.25">
      <c r="B821" s="150"/>
      <c r="C821" s="220"/>
      <c r="D821" s="151" t="s">
        <v>176</v>
      </c>
      <c r="E821" s="152" t="s">
        <v>1</v>
      </c>
      <c r="F821" s="153" t="s">
        <v>1433</v>
      </c>
      <c r="H821" s="152" t="s">
        <v>1</v>
      </c>
      <c r="I821" s="154"/>
      <c r="L821" s="150"/>
      <c r="M821" s="155"/>
      <c r="T821" s="156"/>
      <c r="AT821" s="152" t="s">
        <v>176</v>
      </c>
      <c r="AU821" s="152" t="s">
        <v>88</v>
      </c>
      <c r="AV821" s="149" t="s">
        <v>86</v>
      </c>
      <c r="AW821" s="149" t="s">
        <v>34</v>
      </c>
      <c r="AX821" s="149" t="s">
        <v>78</v>
      </c>
      <c r="AY821" s="152" t="s">
        <v>165</v>
      </c>
    </row>
    <row r="822" spans="2:65" s="157" customFormat="1" ht="11.25">
      <c r="B822" s="158"/>
      <c r="C822" s="221"/>
      <c r="D822" s="151" t="s">
        <v>176</v>
      </c>
      <c r="E822" s="159" t="s">
        <v>1</v>
      </c>
      <c r="F822" s="160" t="s">
        <v>1434</v>
      </c>
      <c r="H822" s="161">
        <v>827.64</v>
      </c>
      <c r="I822" s="162"/>
      <c r="L822" s="158"/>
      <c r="M822" s="163"/>
      <c r="T822" s="164"/>
      <c r="AT822" s="159" t="s">
        <v>176</v>
      </c>
      <c r="AU822" s="159" t="s">
        <v>88</v>
      </c>
      <c r="AV822" s="157" t="s">
        <v>88</v>
      </c>
      <c r="AW822" s="157" t="s">
        <v>34</v>
      </c>
      <c r="AX822" s="157" t="s">
        <v>86</v>
      </c>
      <c r="AY822" s="159" t="s">
        <v>165</v>
      </c>
    </row>
    <row r="823" spans="2:65" s="119" customFormat="1" ht="25.9" customHeight="1">
      <c r="B823" s="120"/>
      <c r="D823" s="121" t="s">
        <v>77</v>
      </c>
      <c r="E823" s="122" t="s">
        <v>416</v>
      </c>
      <c r="F823" s="122" t="s">
        <v>1435</v>
      </c>
      <c r="I823" s="123"/>
      <c r="J823" s="124">
        <f>BK823</f>
        <v>0</v>
      </c>
      <c r="L823" s="120"/>
      <c r="M823" s="125"/>
      <c r="P823" s="126">
        <f>P824</f>
        <v>0</v>
      </c>
      <c r="R823" s="126">
        <f>R824</f>
        <v>2.3700000000000002E-2</v>
      </c>
      <c r="T823" s="127">
        <f>T824</f>
        <v>0</v>
      </c>
      <c r="AR823" s="121" t="s">
        <v>184</v>
      </c>
      <c r="AT823" s="128" t="s">
        <v>77</v>
      </c>
      <c r="AU823" s="128" t="s">
        <v>78</v>
      </c>
      <c r="AY823" s="121" t="s">
        <v>165</v>
      </c>
      <c r="BK823" s="129">
        <f>BK824</f>
        <v>0</v>
      </c>
    </row>
    <row r="824" spans="2:65" s="119" customFormat="1" ht="22.9" customHeight="1">
      <c r="B824" s="120"/>
      <c r="D824" s="121" t="s">
        <v>77</v>
      </c>
      <c r="E824" s="130" t="s">
        <v>1436</v>
      </c>
      <c r="F824" s="130" t="s">
        <v>1437</v>
      </c>
      <c r="I824" s="123"/>
      <c r="J824" s="131">
        <f>BK824</f>
        <v>0</v>
      </c>
      <c r="L824" s="120"/>
      <c r="M824" s="125"/>
      <c r="P824" s="126">
        <f>SUM(P825:P827)</f>
        <v>0</v>
      </c>
      <c r="R824" s="126">
        <f>SUM(R825:R827)</f>
        <v>2.3700000000000002E-2</v>
      </c>
      <c r="T824" s="127">
        <f>SUM(T825:T827)</f>
        <v>0</v>
      </c>
      <c r="AR824" s="121" t="s">
        <v>184</v>
      </c>
      <c r="AT824" s="128" t="s">
        <v>77</v>
      </c>
      <c r="AU824" s="128" t="s">
        <v>86</v>
      </c>
      <c r="AY824" s="121" t="s">
        <v>165</v>
      </c>
      <c r="BK824" s="129">
        <f>SUM(BK825:BK827)</f>
        <v>0</v>
      </c>
    </row>
    <row r="825" spans="2:65" s="16" customFormat="1" ht="16.5" customHeight="1">
      <c r="B825" s="17"/>
      <c r="C825" s="132" t="s">
        <v>1438</v>
      </c>
      <c r="D825" s="132" t="s">
        <v>167</v>
      </c>
      <c r="E825" s="133" t="s">
        <v>1439</v>
      </c>
      <c r="F825" s="134" t="s">
        <v>1440</v>
      </c>
      <c r="G825" s="135" t="s">
        <v>268</v>
      </c>
      <c r="H825" s="136">
        <v>3</v>
      </c>
      <c r="I825" s="137"/>
      <c r="J825" s="138">
        <f>ROUND(I825*H825,2)</f>
        <v>0</v>
      </c>
      <c r="K825" s="134" t="s">
        <v>171</v>
      </c>
      <c r="L825" s="17"/>
      <c r="M825" s="139" t="s">
        <v>1</v>
      </c>
      <c r="N825" s="140" t="s">
        <v>43</v>
      </c>
      <c r="P825" s="141">
        <f>O825*H825</f>
        <v>0</v>
      </c>
      <c r="Q825" s="141">
        <v>0</v>
      </c>
      <c r="R825" s="141">
        <f>Q825*H825</f>
        <v>0</v>
      </c>
      <c r="S825" s="141">
        <v>0</v>
      </c>
      <c r="T825" s="142">
        <f>S825*H825</f>
        <v>0</v>
      </c>
      <c r="AR825" s="143" t="s">
        <v>763</v>
      </c>
      <c r="AT825" s="143" t="s">
        <v>167</v>
      </c>
      <c r="AU825" s="143" t="s">
        <v>88</v>
      </c>
      <c r="AY825" s="2" t="s">
        <v>165</v>
      </c>
      <c r="BE825" s="144">
        <f>IF(N825="základní",J825,0)</f>
        <v>0</v>
      </c>
      <c r="BF825" s="144">
        <f>IF(N825="snížená",J825,0)</f>
        <v>0</v>
      </c>
      <c r="BG825" s="144">
        <f>IF(N825="zákl. přenesená",J825,0)</f>
        <v>0</v>
      </c>
      <c r="BH825" s="144">
        <f>IF(N825="sníž. přenesená",J825,0)</f>
        <v>0</v>
      </c>
      <c r="BI825" s="144">
        <f>IF(N825="nulová",J825,0)</f>
        <v>0</v>
      </c>
      <c r="BJ825" s="2" t="s">
        <v>86</v>
      </c>
      <c r="BK825" s="144">
        <f>ROUND(I825*H825,2)</f>
        <v>0</v>
      </c>
      <c r="BL825" s="2" t="s">
        <v>763</v>
      </c>
      <c r="BM825" s="143" t="s">
        <v>1441</v>
      </c>
    </row>
    <row r="826" spans="2:65" s="16" customFormat="1">
      <c r="B826" s="17"/>
      <c r="D826" s="145" t="s">
        <v>174</v>
      </c>
      <c r="F826" s="146" t="s">
        <v>1442</v>
      </c>
      <c r="I826" s="147"/>
      <c r="L826" s="17"/>
      <c r="M826" s="148"/>
      <c r="T826" s="41"/>
      <c r="AT826" s="2" t="s">
        <v>174</v>
      </c>
      <c r="AU826" s="2" t="s">
        <v>88</v>
      </c>
    </row>
    <row r="827" spans="2:65" s="16" customFormat="1" ht="21.75" customHeight="1">
      <c r="B827" s="17"/>
      <c r="C827" s="178" t="s">
        <v>1443</v>
      </c>
      <c r="D827" s="178" t="s">
        <v>416</v>
      </c>
      <c r="E827" s="179" t="s">
        <v>1444</v>
      </c>
      <c r="F827" s="180" t="s">
        <v>1445</v>
      </c>
      <c r="G827" s="181" t="s">
        <v>268</v>
      </c>
      <c r="H827" s="182">
        <v>3</v>
      </c>
      <c r="I827" s="183"/>
      <c r="J827" s="184">
        <f>ROUND(I827*H827,2)</f>
        <v>0</v>
      </c>
      <c r="K827" s="180" t="s">
        <v>171</v>
      </c>
      <c r="L827" s="185"/>
      <c r="M827" s="186" t="s">
        <v>1</v>
      </c>
      <c r="N827" s="187" t="s">
        <v>43</v>
      </c>
      <c r="P827" s="141">
        <f>O827*H827</f>
        <v>0</v>
      </c>
      <c r="Q827" s="141">
        <v>7.9000000000000008E-3</v>
      </c>
      <c r="R827" s="141">
        <f>Q827*H827</f>
        <v>2.3700000000000002E-2</v>
      </c>
      <c r="S827" s="141">
        <v>0</v>
      </c>
      <c r="T827" s="142">
        <f>S827*H827</f>
        <v>0</v>
      </c>
      <c r="AR827" s="143" t="s">
        <v>1446</v>
      </c>
      <c r="AT827" s="143" t="s">
        <v>416</v>
      </c>
      <c r="AU827" s="143" t="s">
        <v>88</v>
      </c>
      <c r="AY827" s="2" t="s">
        <v>165</v>
      </c>
      <c r="BE827" s="144">
        <f>IF(N827="základní",J827,0)</f>
        <v>0</v>
      </c>
      <c r="BF827" s="144">
        <f>IF(N827="snížená",J827,0)</f>
        <v>0</v>
      </c>
      <c r="BG827" s="144">
        <f>IF(N827="zákl. přenesená",J827,0)</f>
        <v>0</v>
      </c>
      <c r="BH827" s="144">
        <f>IF(N827="sníž. přenesená",J827,0)</f>
        <v>0</v>
      </c>
      <c r="BI827" s="144">
        <f>IF(N827="nulová",J827,0)</f>
        <v>0</v>
      </c>
      <c r="BJ827" s="2" t="s">
        <v>86</v>
      </c>
      <c r="BK827" s="144">
        <f>ROUND(I827*H827,2)</f>
        <v>0</v>
      </c>
      <c r="BL827" s="2" t="s">
        <v>763</v>
      </c>
      <c r="BM827" s="143" t="s">
        <v>1447</v>
      </c>
    </row>
    <row r="828" spans="2:65" s="119" customFormat="1" ht="25.9" customHeight="1">
      <c r="B828" s="120"/>
      <c r="D828" s="121" t="s">
        <v>77</v>
      </c>
      <c r="E828" s="122" t="s">
        <v>1448</v>
      </c>
      <c r="F828" s="122" t="s">
        <v>1449</v>
      </c>
      <c r="I828" s="123"/>
      <c r="J828" s="124">
        <f>BK828</f>
        <v>0</v>
      </c>
      <c r="L828" s="120"/>
      <c r="M828" s="125"/>
      <c r="P828" s="126">
        <f>P829</f>
        <v>0</v>
      </c>
      <c r="R828" s="126">
        <f>R829</f>
        <v>0</v>
      </c>
      <c r="T828" s="127">
        <f>T829</f>
        <v>0</v>
      </c>
      <c r="AR828" s="121" t="s">
        <v>172</v>
      </c>
      <c r="AT828" s="128" t="s">
        <v>77</v>
      </c>
      <c r="AU828" s="128" t="s">
        <v>78</v>
      </c>
      <c r="AY828" s="121" t="s">
        <v>165</v>
      </c>
      <c r="BK828" s="129">
        <f>BK829</f>
        <v>0</v>
      </c>
    </row>
    <row r="829" spans="2:65" s="119" customFormat="1" ht="22.9" customHeight="1">
      <c r="B829" s="120"/>
      <c r="D829" s="121" t="s">
        <v>77</v>
      </c>
      <c r="E829" s="130" t="s">
        <v>1450</v>
      </c>
      <c r="F829" s="130" t="s">
        <v>1451</v>
      </c>
      <c r="I829" s="123"/>
      <c r="J829" s="131">
        <f>BK829</f>
        <v>0</v>
      </c>
      <c r="L829" s="120"/>
      <c r="M829" s="125"/>
      <c r="P829" s="126">
        <f>SUM(P830:P832)</f>
        <v>0</v>
      </c>
      <c r="R829" s="126">
        <f>SUM(R830:R832)</f>
        <v>0</v>
      </c>
      <c r="T829" s="127">
        <f>SUM(T830:T832)</f>
        <v>0</v>
      </c>
      <c r="AR829" s="121" t="s">
        <v>172</v>
      </c>
      <c r="AT829" s="128" t="s">
        <v>77</v>
      </c>
      <c r="AU829" s="128" t="s">
        <v>86</v>
      </c>
      <c r="AY829" s="121" t="s">
        <v>165</v>
      </c>
      <c r="BK829" s="129">
        <f>SUM(BK830:BK832)</f>
        <v>0</v>
      </c>
    </row>
    <row r="830" spans="2:65" s="16" customFormat="1" ht="24.2" customHeight="1">
      <c r="B830" s="17"/>
      <c r="C830" s="178" t="s">
        <v>1452</v>
      </c>
      <c r="D830" s="178" t="s">
        <v>416</v>
      </c>
      <c r="E830" s="179" t="s">
        <v>1453</v>
      </c>
      <c r="F830" s="180" t="s">
        <v>1454</v>
      </c>
      <c r="G830" s="181" t="s">
        <v>203</v>
      </c>
      <c r="H830" s="182">
        <v>1</v>
      </c>
      <c r="I830" s="183"/>
      <c r="J830" s="184">
        <f>ROUND(I830*H830,2)</f>
        <v>0</v>
      </c>
      <c r="K830" s="180" t="s">
        <v>1</v>
      </c>
      <c r="L830" s="185"/>
      <c r="M830" s="186" t="s">
        <v>1</v>
      </c>
      <c r="N830" s="187" t="s">
        <v>43</v>
      </c>
      <c r="P830" s="141">
        <f>O830*H830</f>
        <v>0</v>
      </c>
      <c r="Q830" s="141">
        <v>0</v>
      </c>
      <c r="R830" s="141">
        <f>Q830*H830</f>
        <v>0</v>
      </c>
      <c r="S830" s="141">
        <v>0</v>
      </c>
      <c r="T830" s="142">
        <f>S830*H830</f>
        <v>0</v>
      </c>
      <c r="AR830" s="143" t="s">
        <v>1455</v>
      </c>
      <c r="AT830" s="143" t="s">
        <v>416</v>
      </c>
      <c r="AU830" s="143" t="s">
        <v>88</v>
      </c>
      <c r="AY830" s="2" t="s">
        <v>165</v>
      </c>
      <c r="BE830" s="144">
        <f>IF(N830="základní",J830,0)</f>
        <v>0</v>
      </c>
      <c r="BF830" s="144">
        <f>IF(N830="snížená",J830,0)</f>
        <v>0</v>
      </c>
      <c r="BG830" s="144">
        <f>IF(N830="zákl. přenesená",J830,0)</f>
        <v>0</v>
      </c>
      <c r="BH830" s="144">
        <f>IF(N830="sníž. přenesená",J830,0)</f>
        <v>0</v>
      </c>
      <c r="BI830" s="144">
        <f>IF(N830="nulová",J830,0)</f>
        <v>0</v>
      </c>
      <c r="BJ830" s="2" t="s">
        <v>86</v>
      </c>
      <c r="BK830" s="144">
        <f>ROUND(I830*H830,2)</f>
        <v>0</v>
      </c>
      <c r="BL830" s="2" t="s">
        <v>1455</v>
      </c>
      <c r="BM830" s="143" t="s">
        <v>1456</v>
      </c>
    </row>
    <row r="831" spans="2:65" s="16" customFormat="1" ht="16.5" customHeight="1">
      <c r="B831" s="17"/>
      <c r="C831" s="178" t="s">
        <v>1457</v>
      </c>
      <c r="D831" s="178" t="s">
        <v>416</v>
      </c>
      <c r="E831" s="179" t="s">
        <v>1458</v>
      </c>
      <c r="F831" s="180" t="s">
        <v>1459</v>
      </c>
      <c r="G831" s="181" t="s">
        <v>203</v>
      </c>
      <c r="H831" s="182">
        <v>1</v>
      </c>
      <c r="I831" s="183"/>
      <c r="J831" s="184">
        <f>ROUND(I831*H831,2)</f>
        <v>0</v>
      </c>
      <c r="K831" s="180" t="s">
        <v>1</v>
      </c>
      <c r="L831" s="185"/>
      <c r="M831" s="186" t="s">
        <v>1</v>
      </c>
      <c r="N831" s="187" t="s">
        <v>43</v>
      </c>
      <c r="P831" s="141">
        <f>O831*H831</f>
        <v>0</v>
      </c>
      <c r="Q831" s="141">
        <v>0</v>
      </c>
      <c r="R831" s="141">
        <f>Q831*H831</f>
        <v>0</v>
      </c>
      <c r="S831" s="141">
        <v>0</v>
      </c>
      <c r="T831" s="142">
        <f>S831*H831</f>
        <v>0</v>
      </c>
      <c r="AR831" s="143" t="s">
        <v>1455</v>
      </c>
      <c r="AT831" s="143" t="s">
        <v>416</v>
      </c>
      <c r="AU831" s="143" t="s">
        <v>88</v>
      </c>
      <c r="AY831" s="2" t="s">
        <v>165</v>
      </c>
      <c r="BE831" s="144">
        <f>IF(N831="základní",J831,0)</f>
        <v>0</v>
      </c>
      <c r="BF831" s="144">
        <f>IF(N831="snížená",J831,0)</f>
        <v>0</v>
      </c>
      <c r="BG831" s="144">
        <f>IF(N831="zákl. přenesená",J831,0)</f>
        <v>0</v>
      </c>
      <c r="BH831" s="144">
        <f>IF(N831="sníž. přenesená",J831,0)</f>
        <v>0</v>
      </c>
      <c r="BI831" s="144">
        <f>IF(N831="nulová",J831,0)</f>
        <v>0</v>
      </c>
      <c r="BJ831" s="2" t="s">
        <v>86</v>
      </c>
      <c r="BK831" s="144">
        <f>ROUND(I831*H831,2)</f>
        <v>0</v>
      </c>
      <c r="BL831" s="2" t="s">
        <v>1455</v>
      </c>
      <c r="BM831" s="143" t="s">
        <v>1460</v>
      </c>
    </row>
    <row r="832" spans="2:65" s="16" customFormat="1" ht="16.5" customHeight="1">
      <c r="B832" s="17"/>
      <c r="C832" s="178" t="s">
        <v>1461</v>
      </c>
      <c r="D832" s="178" t="s">
        <v>416</v>
      </c>
      <c r="E832" s="179" t="s">
        <v>1462</v>
      </c>
      <c r="F832" s="180" t="s">
        <v>1463</v>
      </c>
      <c r="G832" s="181" t="s">
        <v>203</v>
      </c>
      <c r="H832" s="182">
        <v>1</v>
      </c>
      <c r="I832" s="183"/>
      <c r="J832" s="184">
        <f>ROUND(I832*H832,2)</f>
        <v>0</v>
      </c>
      <c r="K832" s="180" t="s">
        <v>1</v>
      </c>
      <c r="L832" s="185"/>
      <c r="M832" s="188" t="s">
        <v>1</v>
      </c>
      <c r="N832" s="189" t="s">
        <v>43</v>
      </c>
      <c r="O832" s="190"/>
      <c r="P832" s="191">
        <f>O832*H832</f>
        <v>0</v>
      </c>
      <c r="Q832" s="191">
        <v>0</v>
      </c>
      <c r="R832" s="191">
        <f>Q832*H832</f>
        <v>0</v>
      </c>
      <c r="S832" s="191">
        <v>0</v>
      </c>
      <c r="T832" s="192">
        <f>S832*H832</f>
        <v>0</v>
      </c>
      <c r="AR832" s="143" t="s">
        <v>1455</v>
      </c>
      <c r="AT832" s="143" t="s">
        <v>416</v>
      </c>
      <c r="AU832" s="143" t="s">
        <v>88</v>
      </c>
      <c r="AY832" s="2" t="s">
        <v>165</v>
      </c>
      <c r="BE832" s="144">
        <f>IF(N832="základní",J832,0)</f>
        <v>0</v>
      </c>
      <c r="BF832" s="144">
        <f>IF(N832="snížená",J832,0)</f>
        <v>0</v>
      </c>
      <c r="BG832" s="144">
        <f>IF(N832="zákl. přenesená",J832,0)</f>
        <v>0</v>
      </c>
      <c r="BH832" s="144">
        <f>IF(N832="sníž. přenesená",J832,0)</f>
        <v>0</v>
      </c>
      <c r="BI832" s="144">
        <f>IF(N832="nulová",J832,0)</f>
        <v>0</v>
      </c>
      <c r="BJ832" s="2" t="s">
        <v>86</v>
      </c>
      <c r="BK832" s="144">
        <f>ROUND(I832*H832,2)</f>
        <v>0</v>
      </c>
      <c r="BL832" s="2" t="s">
        <v>1455</v>
      </c>
      <c r="BM832" s="143" t="s">
        <v>1464</v>
      </c>
    </row>
    <row r="833" spans="2:12" s="16" customFormat="1" ht="6.95" customHeight="1"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17"/>
    </row>
  </sheetData>
  <mergeCells count="12">
    <mergeCell ref="E137:H137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33:H133"/>
    <mergeCell ref="E135:H135"/>
  </mergeCells>
  <hyperlinks>
    <hyperlink ref="F149" r:id="rId1"/>
    <hyperlink ref="F152" r:id="rId2"/>
    <hyperlink ref="F156" r:id="rId3"/>
    <hyperlink ref="F161" r:id="rId4"/>
    <hyperlink ref="F165" r:id="rId5"/>
    <hyperlink ref="F172" r:id="rId6"/>
    <hyperlink ref="F178" r:id="rId7"/>
    <hyperlink ref="F182" r:id="rId8"/>
    <hyperlink ref="F186" r:id="rId9"/>
    <hyperlink ref="F191" r:id="rId10"/>
    <hyperlink ref="F194" r:id="rId11"/>
    <hyperlink ref="F200" r:id="rId12"/>
    <hyperlink ref="F206" r:id="rId13"/>
    <hyperlink ref="F208" r:id="rId14"/>
    <hyperlink ref="F212" r:id="rId15"/>
    <hyperlink ref="F217" r:id="rId16"/>
    <hyperlink ref="F221" r:id="rId17"/>
    <hyperlink ref="F227" r:id="rId18"/>
    <hyperlink ref="F232" r:id="rId19"/>
    <hyperlink ref="F235" r:id="rId20"/>
    <hyperlink ref="F238" r:id="rId21"/>
    <hyperlink ref="F243" r:id="rId22"/>
    <hyperlink ref="F247" r:id="rId23"/>
    <hyperlink ref="F257" r:id="rId24"/>
    <hyperlink ref="F262" r:id="rId25"/>
    <hyperlink ref="F266" r:id="rId26"/>
    <hyperlink ref="F270" r:id="rId27"/>
    <hyperlink ref="F280" r:id="rId28"/>
    <hyperlink ref="F284" r:id="rId29"/>
    <hyperlink ref="F295" r:id="rId30"/>
    <hyperlink ref="F299" r:id="rId31"/>
    <hyperlink ref="F310" r:id="rId32"/>
    <hyperlink ref="F312" r:id="rId33"/>
    <hyperlink ref="F316" r:id="rId34"/>
    <hyperlink ref="F320" r:id="rId35"/>
    <hyperlink ref="F324" r:id="rId36"/>
    <hyperlink ref="F328" r:id="rId37"/>
    <hyperlink ref="F332" r:id="rId38"/>
    <hyperlink ref="F335" r:id="rId39"/>
    <hyperlink ref="F341" r:id="rId40"/>
    <hyperlink ref="F345" r:id="rId41"/>
    <hyperlink ref="F349" r:id="rId42"/>
    <hyperlink ref="F353" r:id="rId43"/>
    <hyperlink ref="F357" r:id="rId44"/>
    <hyperlink ref="F361" r:id="rId45"/>
    <hyperlink ref="F365" r:id="rId46"/>
    <hyperlink ref="F369" r:id="rId47"/>
    <hyperlink ref="F374" r:id="rId48"/>
    <hyperlink ref="F378" r:id="rId49"/>
    <hyperlink ref="F389" r:id="rId50"/>
    <hyperlink ref="F400" r:id="rId51"/>
    <hyperlink ref="F402" r:id="rId52"/>
    <hyperlink ref="F409" r:id="rId53"/>
    <hyperlink ref="F419" r:id="rId54"/>
    <hyperlink ref="F427" r:id="rId55"/>
    <hyperlink ref="F431" r:id="rId56"/>
    <hyperlink ref="F435" r:id="rId57"/>
    <hyperlink ref="F439" r:id="rId58"/>
    <hyperlink ref="F441" r:id="rId59"/>
    <hyperlink ref="F445" r:id="rId60"/>
    <hyperlink ref="F449" r:id="rId61"/>
    <hyperlink ref="F457" r:id="rId62"/>
    <hyperlink ref="F466" r:id="rId63"/>
    <hyperlink ref="F471" r:id="rId64"/>
    <hyperlink ref="F475" r:id="rId65"/>
    <hyperlink ref="F478" r:id="rId66"/>
    <hyperlink ref="F483" r:id="rId67"/>
    <hyperlink ref="F487" r:id="rId68"/>
    <hyperlink ref="F491" r:id="rId69"/>
    <hyperlink ref="F495" r:id="rId70"/>
    <hyperlink ref="F499" r:id="rId71"/>
    <hyperlink ref="F503" r:id="rId72"/>
    <hyperlink ref="F507" r:id="rId73"/>
    <hyperlink ref="F511" r:id="rId74"/>
    <hyperlink ref="F515" r:id="rId75"/>
    <hyperlink ref="F519" r:id="rId76"/>
    <hyperlink ref="F529" r:id="rId77"/>
    <hyperlink ref="F535" r:id="rId78"/>
    <hyperlink ref="F539" r:id="rId79"/>
    <hyperlink ref="F544" r:id="rId80"/>
    <hyperlink ref="F554" r:id="rId81"/>
    <hyperlink ref="F562" r:id="rId82"/>
    <hyperlink ref="F570" r:id="rId83"/>
    <hyperlink ref="F576" r:id="rId84"/>
    <hyperlink ref="F585" r:id="rId85"/>
    <hyperlink ref="F588" r:id="rId86"/>
    <hyperlink ref="F594" r:id="rId87"/>
    <hyperlink ref="F597" r:id="rId88"/>
    <hyperlink ref="F605" r:id="rId89"/>
    <hyperlink ref="F619" r:id="rId90"/>
    <hyperlink ref="F623" r:id="rId91"/>
    <hyperlink ref="F630" r:id="rId92"/>
    <hyperlink ref="F634" r:id="rId93"/>
    <hyperlink ref="F646" r:id="rId94"/>
    <hyperlink ref="F649" r:id="rId95"/>
    <hyperlink ref="F662" r:id="rId96"/>
    <hyperlink ref="F666" r:id="rId97"/>
    <hyperlink ref="F669" r:id="rId98"/>
    <hyperlink ref="F673" r:id="rId99"/>
    <hyperlink ref="F675" r:id="rId100"/>
    <hyperlink ref="F679" r:id="rId101"/>
    <hyperlink ref="F684" r:id="rId102"/>
    <hyperlink ref="F687" r:id="rId103"/>
    <hyperlink ref="F692" r:id="rId104"/>
    <hyperlink ref="F695" r:id="rId105"/>
    <hyperlink ref="F698" r:id="rId106"/>
    <hyperlink ref="F701" r:id="rId107"/>
    <hyperlink ref="F704" r:id="rId108"/>
    <hyperlink ref="F718" r:id="rId109"/>
    <hyperlink ref="F721" r:id="rId110"/>
    <hyperlink ref="F728" r:id="rId111"/>
    <hyperlink ref="F735" r:id="rId112"/>
    <hyperlink ref="F749" r:id="rId113"/>
    <hyperlink ref="F756" r:id="rId114"/>
    <hyperlink ref="F763" r:id="rId115"/>
    <hyperlink ref="F768" r:id="rId116"/>
    <hyperlink ref="F773" r:id="rId117"/>
    <hyperlink ref="F780" r:id="rId118"/>
    <hyperlink ref="F783" r:id="rId119"/>
    <hyperlink ref="F789" r:id="rId120"/>
    <hyperlink ref="F796" r:id="rId121"/>
    <hyperlink ref="F799" r:id="rId122"/>
    <hyperlink ref="F803" r:id="rId123"/>
    <hyperlink ref="F813" r:id="rId124"/>
    <hyperlink ref="F816" r:id="rId125"/>
    <hyperlink ref="F820" r:id="rId126"/>
    <hyperlink ref="F826" r:id="rId127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79"/>
  <sheetViews>
    <sheetView topLeftCell="A112" workbookViewId="0">
      <selection activeCell="I130" sqref="I130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98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ht="12" customHeight="1">
      <c r="B8" s="5"/>
      <c r="D8" s="11" t="s">
        <v>133</v>
      </c>
      <c r="L8" s="5"/>
    </row>
    <row r="9" spans="2:46" s="16" customFormat="1" ht="16.5" customHeight="1">
      <c r="B9" s="17"/>
      <c r="E9" s="267" t="s">
        <v>320</v>
      </c>
      <c r="F9" s="266"/>
      <c r="G9" s="266"/>
      <c r="H9" s="266"/>
      <c r="L9" s="17"/>
    </row>
    <row r="10" spans="2:46" s="16" customFormat="1" ht="12" customHeight="1">
      <c r="B10" s="17"/>
      <c r="D10" s="11" t="s">
        <v>321</v>
      </c>
      <c r="L10" s="17"/>
    </row>
    <row r="11" spans="2:46" s="16" customFormat="1" ht="16.5" customHeight="1">
      <c r="B11" s="17"/>
      <c r="E11" s="239" t="s">
        <v>1465</v>
      </c>
      <c r="F11" s="266"/>
      <c r="G11" s="266"/>
      <c r="H11" s="266"/>
      <c r="L11" s="17"/>
    </row>
    <row r="12" spans="2:46" s="16" customFormat="1">
      <c r="B12" s="17"/>
      <c r="L12" s="17"/>
    </row>
    <row r="13" spans="2:46" s="16" customFormat="1" ht="12" customHeight="1">
      <c r="B13" s="17"/>
      <c r="D13" s="11" t="s">
        <v>18</v>
      </c>
      <c r="F13" s="12" t="s">
        <v>1</v>
      </c>
      <c r="I13" s="11" t="s">
        <v>19</v>
      </c>
      <c r="J13" s="12" t="s">
        <v>1</v>
      </c>
      <c r="L13" s="17"/>
    </row>
    <row r="14" spans="2:46" s="16" customFormat="1" ht="12" customHeight="1">
      <c r="B14" s="17"/>
      <c r="D14" s="11" t="s">
        <v>20</v>
      </c>
      <c r="F14" s="12" t="s">
        <v>21</v>
      </c>
      <c r="I14" s="11" t="s">
        <v>22</v>
      </c>
      <c r="J14" s="81" t="s">
        <v>23</v>
      </c>
      <c r="L14" s="17"/>
    </row>
    <row r="15" spans="2:46" s="16" customFormat="1" ht="10.9" customHeight="1">
      <c r="B15" s="17"/>
      <c r="L15" s="17"/>
    </row>
    <row r="16" spans="2:46" s="16" customFormat="1" ht="12" customHeight="1">
      <c r="B16" s="17"/>
      <c r="D16" s="11" t="s">
        <v>24</v>
      </c>
      <c r="I16" s="11" t="s">
        <v>25</v>
      </c>
      <c r="J16" s="12" t="s">
        <v>26</v>
      </c>
      <c r="L16" s="17"/>
    </row>
    <row r="17" spans="2:12" s="16" customFormat="1" ht="18" customHeight="1">
      <c r="B17" s="17"/>
      <c r="E17" s="12" t="s">
        <v>27</v>
      </c>
      <c r="I17" s="11" t="s">
        <v>28</v>
      </c>
      <c r="J17" s="12" t="s">
        <v>1</v>
      </c>
      <c r="L17" s="17"/>
    </row>
    <row r="18" spans="2:12" s="16" customFormat="1" ht="6.95" customHeight="1">
      <c r="B18" s="17"/>
      <c r="L18" s="17"/>
    </row>
    <row r="19" spans="2:12" s="16" customFormat="1" ht="12" customHeight="1">
      <c r="B19" s="17"/>
      <c r="D19" s="11" t="s">
        <v>29</v>
      </c>
      <c r="I19" s="11" t="s">
        <v>25</v>
      </c>
      <c r="J19" s="13" t="s">
        <v>30</v>
      </c>
      <c r="L19" s="17"/>
    </row>
    <row r="20" spans="2:12" s="16" customFormat="1" ht="18" customHeight="1">
      <c r="B20" s="17"/>
      <c r="E20" s="269" t="s">
        <v>30</v>
      </c>
      <c r="F20" s="225"/>
      <c r="G20" s="225"/>
      <c r="H20" s="225"/>
      <c r="I20" s="11" t="s">
        <v>28</v>
      </c>
      <c r="J20" s="13" t="s">
        <v>30</v>
      </c>
      <c r="L20" s="17"/>
    </row>
    <row r="21" spans="2:12" s="16" customFormat="1" ht="6.95" customHeight="1">
      <c r="B21" s="17"/>
      <c r="L21" s="17"/>
    </row>
    <row r="22" spans="2:12" s="16" customFormat="1" ht="12" customHeight="1">
      <c r="B22" s="17"/>
      <c r="D22" s="11" t="s">
        <v>31</v>
      </c>
      <c r="I22" s="11" t="s">
        <v>25</v>
      </c>
      <c r="J22" s="12" t="s">
        <v>32</v>
      </c>
      <c r="L22" s="17"/>
    </row>
    <row r="23" spans="2:12" s="16" customFormat="1" ht="18" customHeight="1">
      <c r="B23" s="17"/>
      <c r="E23" s="12" t="s">
        <v>33</v>
      </c>
      <c r="I23" s="11" t="s">
        <v>28</v>
      </c>
      <c r="J23" s="12" t="s">
        <v>1</v>
      </c>
      <c r="L23" s="17"/>
    </row>
    <row r="24" spans="2:12" s="16" customFormat="1" ht="6.95" customHeight="1">
      <c r="B24" s="17"/>
      <c r="L24" s="17"/>
    </row>
    <row r="25" spans="2:12" s="16" customFormat="1" ht="12" customHeight="1">
      <c r="B25" s="17"/>
      <c r="D25" s="11" t="s">
        <v>35</v>
      </c>
      <c r="I25" s="11" t="s">
        <v>25</v>
      </c>
      <c r="J25" s="12" t="s">
        <v>1</v>
      </c>
      <c r="L25" s="17"/>
    </row>
    <row r="26" spans="2:12" s="16" customFormat="1" ht="18" customHeight="1">
      <c r="B26" s="17"/>
      <c r="E26" s="12" t="s">
        <v>36</v>
      </c>
      <c r="I26" s="11" t="s">
        <v>28</v>
      </c>
      <c r="J26" s="12" t="s">
        <v>1</v>
      </c>
      <c r="L26" s="17"/>
    </row>
    <row r="27" spans="2:12" s="16" customFormat="1" ht="6.95" customHeight="1">
      <c r="B27" s="17"/>
      <c r="L27" s="17"/>
    </row>
    <row r="28" spans="2:12" s="16" customFormat="1" ht="12" customHeight="1">
      <c r="B28" s="17"/>
      <c r="D28" s="11" t="s">
        <v>37</v>
      </c>
      <c r="L28" s="17"/>
    </row>
    <row r="29" spans="2:12" s="82" customFormat="1" ht="16.5" customHeight="1">
      <c r="B29" s="83"/>
      <c r="E29" s="232" t="s">
        <v>1</v>
      </c>
      <c r="F29" s="232"/>
      <c r="G29" s="232"/>
      <c r="H29" s="232"/>
      <c r="L29" s="83"/>
    </row>
    <row r="30" spans="2:12" s="16" customFormat="1" ht="6.95" customHeight="1">
      <c r="B30" s="17"/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25.35" customHeight="1">
      <c r="B32" s="17"/>
      <c r="D32" s="84" t="s">
        <v>38</v>
      </c>
      <c r="J32" s="85">
        <f>ROUND(J128, 2)</f>
        <v>0</v>
      </c>
      <c r="L32" s="17"/>
    </row>
    <row r="33" spans="2:12" s="16" customFormat="1" ht="6.95" customHeight="1">
      <c r="B33" s="17"/>
      <c r="D33" s="39"/>
      <c r="E33" s="39"/>
      <c r="F33" s="39"/>
      <c r="G33" s="39"/>
      <c r="H33" s="39"/>
      <c r="I33" s="39"/>
      <c r="J33" s="39"/>
      <c r="K33" s="39"/>
      <c r="L33" s="17"/>
    </row>
    <row r="34" spans="2:12" s="16" customFormat="1" ht="14.45" customHeight="1">
      <c r="B34" s="17"/>
      <c r="F34" s="86" t="s">
        <v>40</v>
      </c>
      <c r="I34" s="86" t="s">
        <v>39</v>
      </c>
      <c r="J34" s="86" t="s">
        <v>41</v>
      </c>
      <c r="L34" s="17"/>
    </row>
    <row r="35" spans="2:12" s="16" customFormat="1" ht="14.45" customHeight="1">
      <c r="B35" s="17"/>
      <c r="D35" s="87" t="s">
        <v>42</v>
      </c>
      <c r="E35" s="11" t="s">
        <v>43</v>
      </c>
      <c r="F35" s="73">
        <f>ROUND((SUM(BE128:BE178)),  2)</f>
        <v>0</v>
      </c>
      <c r="I35" s="88">
        <v>0.21</v>
      </c>
      <c r="J35" s="73">
        <f>ROUND(((SUM(BE128:BE178))*I35),  2)</f>
        <v>0</v>
      </c>
      <c r="L35" s="17"/>
    </row>
    <row r="36" spans="2:12" s="16" customFormat="1" ht="14.45" customHeight="1">
      <c r="B36" s="17"/>
      <c r="E36" s="11" t="s">
        <v>44</v>
      </c>
      <c r="F36" s="73">
        <f>ROUND((SUM(BF128:BF178)),  2)</f>
        <v>0</v>
      </c>
      <c r="I36" s="88">
        <v>0.15</v>
      </c>
      <c r="J36" s="73">
        <f>ROUND(((SUM(BF128:BF178))*I36),  2)</f>
        <v>0</v>
      </c>
      <c r="L36" s="17"/>
    </row>
    <row r="37" spans="2:12" s="16" customFormat="1" ht="14.45" hidden="1" customHeight="1">
      <c r="B37" s="17"/>
      <c r="E37" s="11" t="s">
        <v>45</v>
      </c>
      <c r="F37" s="73">
        <f>ROUND((SUM(BG128:BG178)),  2)</f>
        <v>0</v>
      </c>
      <c r="I37" s="88">
        <v>0.21</v>
      </c>
      <c r="J37" s="73">
        <f>0</f>
        <v>0</v>
      </c>
      <c r="L37" s="17"/>
    </row>
    <row r="38" spans="2:12" s="16" customFormat="1" ht="14.45" hidden="1" customHeight="1">
      <c r="B38" s="17"/>
      <c r="E38" s="11" t="s">
        <v>46</v>
      </c>
      <c r="F38" s="73">
        <f>ROUND((SUM(BH128:BH178)),  2)</f>
        <v>0</v>
      </c>
      <c r="I38" s="88">
        <v>0.15</v>
      </c>
      <c r="J38" s="73">
        <f>0</f>
        <v>0</v>
      </c>
      <c r="L38" s="17"/>
    </row>
    <row r="39" spans="2:12" s="16" customFormat="1" ht="14.45" hidden="1" customHeight="1">
      <c r="B39" s="17"/>
      <c r="E39" s="11" t="s">
        <v>47</v>
      </c>
      <c r="F39" s="73">
        <f>ROUND((SUM(BI128:BI178)),  2)</f>
        <v>0</v>
      </c>
      <c r="I39" s="88">
        <v>0</v>
      </c>
      <c r="J39" s="73">
        <f>0</f>
        <v>0</v>
      </c>
      <c r="L39" s="17"/>
    </row>
    <row r="40" spans="2:12" s="16" customFormat="1" ht="6.95" customHeight="1">
      <c r="B40" s="17"/>
      <c r="L40" s="17"/>
    </row>
    <row r="41" spans="2:12" s="16" customFormat="1" ht="25.35" customHeight="1">
      <c r="B41" s="17"/>
      <c r="C41" s="89"/>
      <c r="D41" s="90" t="s">
        <v>48</v>
      </c>
      <c r="E41" s="42"/>
      <c r="F41" s="42"/>
      <c r="G41" s="91" t="s">
        <v>49</v>
      </c>
      <c r="H41" s="92" t="s">
        <v>50</v>
      </c>
      <c r="I41" s="42"/>
      <c r="J41" s="93">
        <f>SUM(J32:J39)</f>
        <v>0</v>
      </c>
      <c r="K41" s="94"/>
      <c r="L41" s="17"/>
    </row>
    <row r="42" spans="2:12" s="16" customFormat="1" ht="14.45" customHeight="1">
      <c r="B42" s="17"/>
      <c r="L42" s="17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12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12" s="16" customFormat="1" ht="24.95" customHeight="1">
      <c r="B82" s="17"/>
      <c r="C82" s="6" t="s">
        <v>135</v>
      </c>
      <c r="L82" s="17"/>
    </row>
    <row r="83" spans="2:12" s="16" customFormat="1" ht="6.95" customHeight="1">
      <c r="B83" s="17"/>
      <c r="L83" s="17"/>
    </row>
    <row r="84" spans="2:12" s="16" customFormat="1" ht="12" customHeight="1">
      <c r="B84" s="17"/>
      <c r="C84" s="11" t="s">
        <v>16</v>
      </c>
      <c r="L84" s="17"/>
    </row>
    <row r="85" spans="2:12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12" ht="12" customHeight="1">
      <c r="B86" s="5"/>
      <c r="C86" s="11" t="s">
        <v>133</v>
      </c>
      <c r="L86" s="5"/>
    </row>
    <row r="87" spans="2:12" s="16" customFormat="1" ht="16.5" customHeight="1">
      <c r="B87" s="17"/>
      <c r="E87" s="267" t="s">
        <v>320</v>
      </c>
      <c r="F87" s="266"/>
      <c r="G87" s="266"/>
      <c r="H87" s="266"/>
      <c r="L87" s="17"/>
    </row>
    <row r="88" spans="2:12" s="16" customFormat="1" ht="12" customHeight="1">
      <c r="B88" s="17"/>
      <c r="C88" s="11" t="s">
        <v>321</v>
      </c>
      <c r="L88" s="17"/>
    </row>
    <row r="89" spans="2:12" s="16" customFormat="1" ht="16.5" customHeight="1">
      <c r="B89" s="17"/>
      <c r="E89" s="239" t="str">
        <f>E11</f>
        <v>SO.01-ELE - Stavební elektroinstalace ČOV</v>
      </c>
      <c r="F89" s="266"/>
      <c r="G89" s="266"/>
      <c r="H89" s="266"/>
      <c r="L89" s="17"/>
    </row>
    <row r="90" spans="2:12" s="16" customFormat="1" ht="6.95" customHeight="1">
      <c r="B90" s="17"/>
      <c r="L90" s="17"/>
    </row>
    <row r="91" spans="2:12" s="16" customFormat="1" ht="12" customHeight="1">
      <c r="B91" s="17"/>
      <c r="C91" s="11" t="s">
        <v>20</v>
      </c>
      <c r="F91" s="12" t="str">
        <f>F14</f>
        <v>Obec Nebužely</v>
      </c>
      <c r="I91" s="11" t="s">
        <v>22</v>
      </c>
      <c r="J91" s="81" t="str">
        <f>IF(J14="","",J14)</f>
        <v>31. 3. 2022</v>
      </c>
      <c r="L91" s="17"/>
    </row>
    <row r="92" spans="2:12" s="16" customFormat="1" ht="6.95" customHeight="1">
      <c r="B92" s="17"/>
      <c r="L92" s="17"/>
    </row>
    <row r="93" spans="2:12" s="16" customFormat="1" ht="15.2" customHeight="1">
      <c r="B93" s="17"/>
      <c r="C93" s="11" t="s">
        <v>24</v>
      </c>
      <c r="F93" s="12" t="str">
        <f>E17</f>
        <v>Vodárny Kladno – Mělník, a.s.</v>
      </c>
      <c r="I93" s="11" t="s">
        <v>31</v>
      </c>
      <c r="J93" s="97" t="str">
        <f>E23</f>
        <v>SERVIS ISA s.r.o.</v>
      </c>
      <c r="L93" s="17"/>
    </row>
    <row r="94" spans="2:12" s="16" customFormat="1" ht="15.2" customHeight="1">
      <c r="B94" s="17"/>
      <c r="C94" s="11" t="s">
        <v>29</v>
      </c>
      <c r="F94" s="12" t="str">
        <f>IF(E20="","",E20)</f>
        <v>Vyplň údaj</v>
      </c>
      <c r="I94" s="11" t="s">
        <v>35</v>
      </c>
      <c r="J94" s="97" t="str">
        <f>E26</f>
        <v xml:space="preserve"> </v>
      </c>
      <c r="L94" s="17"/>
    </row>
    <row r="95" spans="2:12" s="16" customFormat="1" ht="10.35" customHeight="1">
      <c r="B95" s="17"/>
      <c r="L95" s="17"/>
    </row>
    <row r="96" spans="2:12" s="16" customFormat="1" ht="29.25" customHeight="1">
      <c r="B96" s="17"/>
      <c r="C96" s="98" t="s">
        <v>136</v>
      </c>
      <c r="D96" s="89"/>
      <c r="E96" s="89"/>
      <c r="F96" s="89"/>
      <c r="G96" s="89"/>
      <c r="H96" s="89"/>
      <c r="I96" s="89"/>
      <c r="J96" s="99" t="s">
        <v>137</v>
      </c>
      <c r="K96" s="89"/>
      <c r="L96" s="17"/>
    </row>
    <row r="97" spans="2:47" s="16" customFormat="1" ht="10.35" customHeight="1">
      <c r="B97" s="17"/>
      <c r="L97" s="17"/>
    </row>
    <row r="98" spans="2:47" s="16" customFormat="1" ht="22.9" customHeight="1">
      <c r="B98" s="17"/>
      <c r="C98" s="100" t="s">
        <v>138</v>
      </c>
      <c r="J98" s="85">
        <f>J128</f>
        <v>0</v>
      </c>
      <c r="L98" s="17"/>
      <c r="AU98" s="2" t="s">
        <v>139</v>
      </c>
    </row>
    <row r="99" spans="2:47" s="101" customFormat="1" ht="24.95" customHeight="1">
      <c r="B99" s="102"/>
      <c r="D99" s="103" t="s">
        <v>1466</v>
      </c>
      <c r="E99" s="104"/>
      <c r="F99" s="104"/>
      <c r="G99" s="104"/>
      <c r="H99" s="104"/>
      <c r="I99" s="104"/>
      <c r="J99" s="105">
        <f>J129</f>
        <v>0</v>
      </c>
      <c r="L99" s="102"/>
    </row>
    <row r="100" spans="2:47" s="101" customFormat="1" ht="24.95" customHeight="1">
      <c r="B100" s="102"/>
      <c r="D100" s="103" t="s">
        <v>1467</v>
      </c>
      <c r="E100" s="104"/>
      <c r="F100" s="104"/>
      <c r="G100" s="104"/>
      <c r="H100" s="104"/>
      <c r="I100" s="104"/>
      <c r="J100" s="105">
        <f>J136</f>
        <v>0</v>
      </c>
      <c r="L100" s="102"/>
    </row>
    <row r="101" spans="2:47" s="101" customFormat="1" ht="24.95" customHeight="1">
      <c r="B101" s="102"/>
      <c r="D101" s="103" t="s">
        <v>1468</v>
      </c>
      <c r="E101" s="104"/>
      <c r="F101" s="104"/>
      <c r="G101" s="104"/>
      <c r="H101" s="104"/>
      <c r="I101" s="104"/>
      <c r="J101" s="105">
        <f>J150</f>
        <v>0</v>
      </c>
      <c r="L101" s="102"/>
    </row>
    <row r="102" spans="2:47" s="101" customFormat="1" ht="24.95" customHeight="1">
      <c r="B102" s="102"/>
      <c r="D102" s="103" t="s">
        <v>1469</v>
      </c>
      <c r="E102" s="104"/>
      <c r="F102" s="104"/>
      <c r="G102" s="104"/>
      <c r="H102" s="104"/>
      <c r="I102" s="104"/>
      <c r="J102" s="105">
        <f>J152</f>
        <v>0</v>
      </c>
      <c r="L102" s="102"/>
    </row>
    <row r="103" spans="2:47" s="101" customFormat="1" ht="24.95" customHeight="1">
      <c r="B103" s="102"/>
      <c r="D103" s="103" t="s">
        <v>1470</v>
      </c>
      <c r="E103" s="104"/>
      <c r="F103" s="104"/>
      <c r="G103" s="104"/>
      <c r="H103" s="104"/>
      <c r="I103" s="104"/>
      <c r="J103" s="105">
        <f>J156</f>
        <v>0</v>
      </c>
      <c r="L103" s="102"/>
    </row>
    <row r="104" spans="2:47" s="101" customFormat="1" ht="24.95" customHeight="1">
      <c r="B104" s="102"/>
      <c r="D104" s="103" t="s">
        <v>1471</v>
      </c>
      <c r="E104" s="104"/>
      <c r="F104" s="104"/>
      <c r="G104" s="104"/>
      <c r="H104" s="104"/>
      <c r="I104" s="104"/>
      <c r="J104" s="105">
        <f>J160</f>
        <v>0</v>
      </c>
      <c r="L104" s="102"/>
    </row>
    <row r="105" spans="2:47" s="101" customFormat="1" ht="24.95" customHeight="1">
      <c r="B105" s="102"/>
      <c r="D105" s="103" t="s">
        <v>1472</v>
      </c>
      <c r="E105" s="104"/>
      <c r="F105" s="104"/>
      <c r="G105" s="104"/>
      <c r="H105" s="104"/>
      <c r="I105" s="104"/>
      <c r="J105" s="105">
        <f>J168</f>
        <v>0</v>
      </c>
      <c r="L105" s="102"/>
    </row>
    <row r="106" spans="2:47" s="101" customFormat="1" ht="24.95" customHeight="1">
      <c r="B106" s="102"/>
      <c r="D106" s="103" t="s">
        <v>1473</v>
      </c>
      <c r="E106" s="104"/>
      <c r="F106" s="104"/>
      <c r="G106" s="104"/>
      <c r="H106" s="104"/>
      <c r="I106" s="104"/>
      <c r="J106" s="105">
        <f>J172</f>
        <v>0</v>
      </c>
      <c r="L106" s="102"/>
    </row>
    <row r="107" spans="2:47" s="16" customFormat="1" ht="21.75" customHeight="1">
      <c r="B107" s="17"/>
      <c r="L107" s="17"/>
    </row>
    <row r="108" spans="2:47" s="16" customFormat="1" ht="6.9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17"/>
    </row>
    <row r="112" spans="2:47" s="16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3" spans="2:63" s="16" customFormat="1" ht="24.95" customHeight="1">
      <c r="B113" s="17"/>
      <c r="C113" s="6" t="s">
        <v>150</v>
      </c>
      <c r="L113" s="17"/>
    </row>
    <row r="114" spans="2:63" s="16" customFormat="1" ht="6.95" customHeight="1">
      <c r="B114" s="17"/>
      <c r="L114" s="17"/>
    </row>
    <row r="115" spans="2:63" s="16" customFormat="1" ht="12" customHeight="1">
      <c r="B115" s="17"/>
      <c r="C115" s="11" t="s">
        <v>16</v>
      </c>
      <c r="L115" s="17"/>
    </row>
    <row r="116" spans="2:63" s="16" customFormat="1" ht="16.5" customHeight="1">
      <c r="B116" s="17"/>
      <c r="E116" s="267" t="str">
        <f>E7</f>
        <v>ČOV Nebužely - rekonstrukce</v>
      </c>
      <c r="F116" s="268"/>
      <c r="G116" s="268"/>
      <c r="H116" s="268"/>
      <c r="L116" s="17"/>
    </row>
    <row r="117" spans="2:63" ht="12" customHeight="1">
      <c r="B117" s="5"/>
      <c r="C117" s="11" t="s">
        <v>133</v>
      </c>
      <c r="L117" s="5"/>
    </row>
    <row r="118" spans="2:63" s="16" customFormat="1" ht="16.5" customHeight="1">
      <c r="B118" s="17"/>
      <c r="E118" s="267" t="s">
        <v>320</v>
      </c>
      <c r="F118" s="266"/>
      <c r="G118" s="266"/>
      <c r="H118" s="266"/>
      <c r="L118" s="17"/>
    </row>
    <row r="119" spans="2:63" s="16" customFormat="1" ht="12" customHeight="1">
      <c r="B119" s="17"/>
      <c r="C119" s="11" t="s">
        <v>321</v>
      </c>
      <c r="L119" s="17"/>
    </row>
    <row r="120" spans="2:63" s="16" customFormat="1" ht="16.5" customHeight="1">
      <c r="B120" s="17"/>
      <c r="E120" s="239" t="str">
        <f>E11</f>
        <v>SO.01-ELE - Stavební elektroinstalace ČOV</v>
      </c>
      <c r="F120" s="266"/>
      <c r="G120" s="266"/>
      <c r="H120" s="266"/>
      <c r="L120" s="17"/>
    </row>
    <row r="121" spans="2:63" s="16" customFormat="1" ht="6.95" customHeight="1">
      <c r="B121" s="17"/>
      <c r="L121" s="17"/>
    </row>
    <row r="122" spans="2:63" s="16" customFormat="1" ht="12" customHeight="1">
      <c r="B122" s="17"/>
      <c r="C122" s="11" t="s">
        <v>20</v>
      </c>
      <c r="F122" s="12" t="str">
        <f>F14</f>
        <v>Obec Nebužely</v>
      </c>
      <c r="I122" s="11" t="s">
        <v>22</v>
      </c>
      <c r="J122" s="81" t="str">
        <f>IF(J14="","",J14)</f>
        <v>31. 3. 2022</v>
      </c>
      <c r="L122" s="17"/>
    </row>
    <row r="123" spans="2:63" s="16" customFormat="1" ht="6.95" customHeight="1">
      <c r="B123" s="17"/>
      <c r="L123" s="17"/>
    </row>
    <row r="124" spans="2:63" s="16" customFormat="1" ht="15.2" customHeight="1">
      <c r="B124" s="17"/>
      <c r="C124" s="11" t="s">
        <v>24</v>
      </c>
      <c r="F124" s="12" t="str">
        <f>E17</f>
        <v>Vodárny Kladno – Mělník, a.s.</v>
      </c>
      <c r="I124" s="11" t="s">
        <v>31</v>
      </c>
      <c r="J124" s="97" t="str">
        <f>E23</f>
        <v>SERVIS ISA s.r.o.</v>
      </c>
      <c r="L124" s="17"/>
    </row>
    <row r="125" spans="2:63" s="16" customFormat="1" ht="15.2" customHeight="1">
      <c r="B125" s="17"/>
      <c r="C125" s="11" t="s">
        <v>29</v>
      </c>
      <c r="F125" s="12" t="str">
        <f>IF(E20="","",E20)</f>
        <v>Vyplň údaj</v>
      </c>
      <c r="I125" s="11" t="s">
        <v>35</v>
      </c>
      <c r="J125" s="97" t="str">
        <f>E26</f>
        <v xml:space="preserve"> </v>
      </c>
      <c r="L125" s="17"/>
    </row>
    <row r="126" spans="2:63" s="16" customFormat="1" ht="10.35" customHeight="1">
      <c r="B126" s="17"/>
      <c r="L126" s="17"/>
    </row>
    <row r="127" spans="2:63" s="110" customFormat="1" ht="29.25" customHeight="1">
      <c r="B127" s="111"/>
      <c r="C127" s="112" t="s">
        <v>151</v>
      </c>
      <c r="D127" s="113" t="s">
        <v>63</v>
      </c>
      <c r="E127" s="113" t="s">
        <v>59</v>
      </c>
      <c r="F127" s="113" t="s">
        <v>60</v>
      </c>
      <c r="G127" s="113" t="s">
        <v>152</v>
      </c>
      <c r="H127" s="113" t="s">
        <v>153</v>
      </c>
      <c r="I127" s="113" t="s">
        <v>154</v>
      </c>
      <c r="J127" s="113" t="s">
        <v>137</v>
      </c>
      <c r="K127" s="114" t="s">
        <v>155</v>
      </c>
      <c r="L127" s="111"/>
      <c r="M127" s="44" t="s">
        <v>1</v>
      </c>
      <c r="N127" s="45" t="s">
        <v>42</v>
      </c>
      <c r="O127" s="45" t="s">
        <v>156</v>
      </c>
      <c r="P127" s="45" t="s">
        <v>157</v>
      </c>
      <c r="Q127" s="45" t="s">
        <v>158</v>
      </c>
      <c r="R127" s="45" t="s">
        <v>159</v>
      </c>
      <c r="S127" s="45" t="s">
        <v>160</v>
      </c>
      <c r="T127" s="46" t="s">
        <v>161</v>
      </c>
    </row>
    <row r="128" spans="2:63" s="16" customFormat="1" ht="22.9" customHeight="1">
      <c r="B128" s="17"/>
      <c r="C128" s="50" t="s">
        <v>162</v>
      </c>
      <c r="J128" s="115">
        <f>BK128</f>
        <v>0</v>
      </c>
      <c r="L128" s="17"/>
      <c r="M128" s="47"/>
      <c r="N128" s="39"/>
      <c r="O128" s="39"/>
      <c r="P128" s="116">
        <f>P129+P136+P150+P152+P156+P160+P168+P172</f>
        <v>0</v>
      </c>
      <c r="Q128" s="39"/>
      <c r="R128" s="116">
        <f>R129+R136+R150+R152+R156+R160+R168+R172</f>
        <v>0</v>
      </c>
      <c r="S128" s="39"/>
      <c r="T128" s="117">
        <f>T129+T136+T150+T152+T156+T160+T168+T172</f>
        <v>0</v>
      </c>
      <c r="AT128" s="2" t="s">
        <v>77</v>
      </c>
      <c r="AU128" s="2" t="s">
        <v>139</v>
      </c>
      <c r="BK128" s="118">
        <f>BK129+BK136+BK150+BK152+BK156+BK160+BK168+BK172</f>
        <v>0</v>
      </c>
    </row>
    <row r="129" spans="2:65" s="119" customFormat="1" ht="25.9" customHeight="1">
      <c r="B129" s="120"/>
      <c r="D129" s="121" t="s">
        <v>77</v>
      </c>
      <c r="E129" s="122" t="s">
        <v>1474</v>
      </c>
      <c r="F129" s="122" t="s">
        <v>1475</v>
      </c>
      <c r="I129" s="123"/>
      <c r="J129" s="124">
        <f>BK129</f>
        <v>0</v>
      </c>
      <c r="L129" s="120"/>
      <c r="M129" s="125"/>
      <c r="P129" s="126">
        <f>SUM(P130:P135)</f>
        <v>0</v>
      </c>
      <c r="R129" s="126">
        <f>SUM(R130:R135)</f>
        <v>0</v>
      </c>
      <c r="T129" s="127">
        <f>SUM(T130:T135)</f>
        <v>0</v>
      </c>
      <c r="AR129" s="121" t="s">
        <v>86</v>
      </c>
      <c r="AT129" s="128" t="s">
        <v>77</v>
      </c>
      <c r="AU129" s="128" t="s">
        <v>78</v>
      </c>
      <c r="AY129" s="121" t="s">
        <v>165</v>
      </c>
      <c r="BK129" s="129">
        <f>SUM(BK130:BK135)</f>
        <v>0</v>
      </c>
    </row>
    <row r="130" spans="2:65" s="16" customFormat="1" ht="16.5" customHeight="1">
      <c r="B130" s="17"/>
      <c r="C130" s="132" t="s">
        <v>86</v>
      </c>
      <c r="D130" s="132" t="s">
        <v>167</v>
      </c>
      <c r="E130" s="133" t="s">
        <v>1476</v>
      </c>
      <c r="F130" s="134" t="s">
        <v>1477</v>
      </c>
      <c r="G130" s="135" t="s">
        <v>248</v>
      </c>
      <c r="H130" s="136">
        <v>400</v>
      </c>
      <c r="I130" s="137"/>
      <c r="J130" s="138">
        <f t="shared" ref="J130:J135" si="0">ROUND(I130*H130,2)</f>
        <v>0</v>
      </c>
      <c r="K130" s="134" t="s">
        <v>1</v>
      </c>
      <c r="L130" s="17"/>
      <c r="M130" s="139" t="s">
        <v>1</v>
      </c>
      <c r="N130" s="140" t="s">
        <v>43</v>
      </c>
      <c r="P130" s="141">
        <f t="shared" ref="P130:P135" si="1">O130*H130</f>
        <v>0</v>
      </c>
      <c r="Q130" s="141">
        <v>0</v>
      </c>
      <c r="R130" s="141">
        <f t="shared" ref="R130:R135" si="2">Q130*H130</f>
        <v>0</v>
      </c>
      <c r="S130" s="141">
        <v>0</v>
      </c>
      <c r="T130" s="142">
        <f t="shared" ref="T130:T135" si="3">S130*H130</f>
        <v>0</v>
      </c>
      <c r="AR130" s="143" t="s">
        <v>172</v>
      </c>
      <c r="AT130" s="143" t="s">
        <v>167</v>
      </c>
      <c r="AU130" s="143" t="s">
        <v>86</v>
      </c>
      <c r="AY130" s="2" t="s">
        <v>165</v>
      </c>
      <c r="BE130" s="144">
        <f t="shared" ref="BE130:BE135" si="4">IF(N130="základní",J130,0)</f>
        <v>0</v>
      </c>
      <c r="BF130" s="144">
        <f t="shared" ref="BF130:BF135" si="5">IF(N130="snížená",J130,0)</f>
        <v>0</v>
      </c>
      <c r="BG130" s="144">
        <f t="shared" ref="BG130:BG135" si="6">IF(N130="zákl. přenesená",J130,0)</f>
        <v>0</v>
      </c>
      <c r="BH130" s="144">
        <f t="shared" ref="BH130:BH135" si="7">IF(N130="sníž. přenesená",J130,0)</f>
        <v>0</v>
      </c>
      <c r="BI130" s="144">
        <f t="shared" ref="BI130:BI135" si="8">IF(N130="nulová",J130,0)</f>
        <v>0</v>
      </c>
      <c r="BJ130" s="2" t="s">
        <v>86</v>
      </c>
      <c r="BK130" s="144">
        <f t="shared" ref="BK130:BK135" si="9">ROUND(I130*H130,2)</f>
        <v>0</v>
      </c>
      <c r="BL130" s="2" t="s">
        <v>172</v>
      </c>
      <c r="BM130" s="143" t="s">
        <v>88</v>
      </c>
    </row>
    <row r="131" spans="2:65" s="16" customFormat="1" ht="16.5" customHeight="1">
      <c r="B131" s="17"/>
      <c r="C131" s="132" t="s">
        <v>88</v>
      </c>
      <c r="D131" s="132" t="s">
        <v>167</v>
      </c>
      <c r="E131" s="133" t="s">
        <v>1478</v>
      </c>
      <c r="F131" s="134" t="s">
        <v>1479</v>
      </c>
      <c r="G131" s="135" t="s">
        <v>248</v>
      </c>
      <c r="H131" s="136">
        <v>100</v>
      </c>
      <c r="I131" s="137"/>
      <c r="J131" s="138">
        <f t="shared" si="0"/>
        <v>0</v>
      </c>
      <c r="K131" s="134" t="s">
        <v>1</v>
      </c>
      <c r="L131" s="17"/>
      <c r="M131" s="139" t="s">
        <v>1</v>
      </c>
      <c r="N131" s="140" t="s">
        <v>43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172</v>
      </c>
      <c r="AT131" s="143" t="s">
        <v>167</v>
      </c>
      <c r="AU131" s="143" t="s">
        <v>86</v>
      </c>
      <c r="AY131" s="2" t="s">
        <v>165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2" t="s">
        <v>86</v>
      </c>
      <c r="BK131" s="144">
        <f t="shared" si="9"/>
        <v>0</v>
      </c>
      <c r="BL131" s="2" t="s">
        <v>172</v>
      </c>
      <c r="BM131" s="143" t="s">
        <v>172</v>
      </c>
    </row>
    <row r="132" spans="2:65" s="16" customFormat="1" ht="16.5" customHeight="1">
      <c r="B132" s="17"/>
      <c r="C132" s="132" t="s">
        <v>184</v>
      </c>
      <c r="D132" s="132" t="s">
        <v>167</v>
      </c>
      <c r="E132" s="133" t="s">
        <v>1480</v>
      </c>
      <c r="F132" s="134" t="s">
        <v>1481</v>
      </c>
      <c r="G132" s="135" t="s">
        <v>248</v>
      </c>
      <c r="H132" s="136">
        <v>200</v>
      </c>
      <c r="I132" s="137"/>
      <c r="J132" s="138">
        <f t="shared" si="0"/>
        <v>0</v>
      </c>
      <c r="K132" s="134" t="s">
        <v>1</v>
      </c>
      <c r="L132" s="17"/>
      <c r="M132" s="139" t="s">
        <v>1</v>
      </c>
      <c r="N132" s="140" t="s">
        <v>43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172</v>
      </c>
      <c r="AT132" s="143" t="s">
        <v>167</v>
      </c>
      <c r="AU132" s="143" t="s">
        <v>86</v>
      </c>
      <c r="AY132" s="2" t="s">
        <v>165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" t="s">
        <v>86</v>
      </c>
      <c r="BK132" s="144">
        <f t="shared" si="9"/>
        <v>0</v>
      </c>
      <c r="BL132" s="2" t="s">
        <v>172</v>
      </c>
      <c r="BM132" s="143" t="s">
        <v>208</v>
      </c>
    </row>
    <row r="133" spans="2:65" s="16" customFormat="1" ht="16.5" customHeight="1">
      <c r="B133" s="17"/>
      <c r="C133" s="132" t="s">
        <v>172</v>
      </c>
      <c r="D133" s="132" t="s">
        <v>167</v>
      </c>
      <c r="E133" s="133" t="s">
        <v>1482</v>
      </c>
      <c r="F133" s="134" t="s">
        <v>1483</v>
      </c>
      <c r="G133" s="135" t="s">
        <v>248</v>
      </c>
      <c r="H133" s="136">
        <v>200</v>
      </c>
      <c r="I133" s="137"/>
      <c r="J133" s="138">
        <f t="shared" si="0"/>
        <v>0</v>
      </c>
      <c r="K133" s="134" t="s">
        <v>1</v>
      </c>
      <c r="L133" s="17"/>
      <c r="M133" s="139" t="s">
        <v>1</v>
      </c>
      <c r="N133" s="140" t="s">
        <v>43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172</v>
      </c>
      <c r="AT133" s="143" t="s">
        <v>167</v>
      </c>
      <c r="AU133" s="143" t="s">
        <v>86</v>
      </c>
      <c r="AY133" s="2" t="s">
        <v>165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" t="s">
        <v>86</v>
      </c>
      <c r="BK133" s="144">
        <f t="shared" si="9"/>
        <v>0</v>
      </c>
      <c r="BL133" s="2" t="s">
        <v>172</v>
      </c>
      <c r="BM133" s="143" t="s">
        <v>220</v>
      </c>
    </row>
    <row r="134" spans="2:65" s="16" customFormat="1" ht="16.5" customHeight="1">
      <c r="B134" s="17"/>
      <c r="C134" s="132" t="s">
        <v>200</v>
      </c>
      <c r="D134" s="132" t="s">
        <v>167</v>
      </c>
      <c r="E134" s="133" t="s">
        <v>1484</v>
      </c>
      <c r="F134" s="134" t="s">
        <v>1485</v>
      </c>
      <c r="G134" s="135" t="s">
        <v>248</v>
      </c>
      <c r="H134" s="136">
        <v>40</v>
      </c>
      <c r="I134" s="137"/>
      <c r="J134" s="138">
        <f t="shared" si="0"/>
        <v>0</v>
      </c>
      <c r="K134" s="134" t="s">
        <v>1</v>
      </c>
      <c r="L134" s="17"/>
      <c r="M134" s="139" t="s">
        <v>1</v>
      </c>
      <c r="N134" s="140" t="s">
        <v>43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172</v>
      </c>
      <c r="AT134" s="143" t="s">
        <v>167</v>
      </c>
      <c r="AU134" s="143" t="s">
        <v>86</v>
      </c>
      <c r="AY134" s="2" t="s">
        <v>165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" t="s">
        <v>86</v>
      </c>
      <c r="BK134" s="144">
        <f t="shared" si="9"/>
        <v>0</v>
      </c>
      <c r="BL134" s="2" t="s">
        <v>172</v>
      </c>
      <c r="BM134" s="143" t="s">
        <v>232</v>
      </c>
    </row>
    <row r="135" spans="2:65" s="16" customFormat="1" ht="16.5" customHeight="1">
      <c r="B135" s="17"/>
      <c r="C135" s="132" t="s">
        <v>208</v>
      </c>
      <c r="D135" s="132" t="s">
        <v>167</v>
      </c>
      <c r="E135" s="133" t="s">
        <v>1486</v>
      </c>
      <c r="F135" s="134" t="s">
        <v>1487</v>
      </c>
      <c r="G135" s="135" t="s">
        <v>248</v>
      </c>
      <c r="H135" s="136">
        <v>100</v>
      </c>
      <c r="I135" s="137"/>
      <c r="J135" s="138">
        <f t="shared" si="0"/>
        <v>0</v>
      </c>
      <c r="K135" s="134" t="s">
        <v>1</v>
      </c>
      <c r="L135" s="17"/>
      <c r="M135" s="139" t="s">
        <v>1</v>
      </c>
      <c r="N135" s="140" t="s">
        <v>43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172</v>
      </c>
      <c r="AT135" s="143" t="s">
        <v>167</v>
      </c>
      <c r="AU135" s="143" t="s">
        <v>86</v>
      </c>
      <c r="AY135" s="2" t="s">
        <v>165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2" t="s">
        <v>86</v>
      </c>
      <c r="BK135" s="144">
        <f t="shared" si="9"/>
        <v>0</v>
      </c>
      <c r="BL135" s="2" t="s">
        <v>172</v>
      </c>
      <c r="BM135" s="143" t="s">
        <v>1488</v>
      </c>
    </row>
    <row r="136" spans="2:65" s="119" customFormat="1" ht="25.9" customHeight="1">
      <c r="B136" s="120"/>
      <c r="D136" s="121" t="s">
        <v>77</v>
      </c>
      <c r="E136" s="122" t="s">
        <v>1489</v>
      </c>
      <c r="F136" s="122" t="s">
        <v>1490</v>
      </c>
      <c r="I136" s="123"/>
      <c r="J136" s="124">
        <f>BK136</f>
        <v>0</v>
      </c>
      <c r="L136" s="120"/>
      <c r="M136" s="125"/>
      <c r="P136" s="126">
        <f>SUM(P137:P149)</f>
        <v>0</v>
      </c>
      <c r="R136" s="126">
        <f>SUM(R137:R149)</f>
        <v>0</v>
      </c>
      <c r="T136" s="127">
        <f>SUM(T137:T149)</f>
        <v>0</v>
      </c>
      <c r="AR136" s="121" t="s">
        <v>86</v>
      </c>
      <c r="AT136" s="128" t="s">
        <v>77</v>
      </c>
      <c r="AU136" s="128" t="s">
        <v>78</v>
      </c>
      <c r="AY136" s="121" t="s">
        <v>165</v>
      </c>
      <c r="BK136" s="129">
        <f>SUM(BK137:BK149)</f>
        <v>0</v>
      </c>
    </row>
    <row r="137" spans="2:65" s="16" customFormat="1" ht="66.75" customHeight="1">
      <c r="B137" s="17"/>
      <c r="C137" s="132" t="s">
        <v>214</v>
      </c>
      <c r="D137" s="132" t="s">
        <v>167</v>
      </c>
      <c r="E137" s="133" t="s">
        <v>1491</v>
      </c>
      <c r="F137" s="134" t="s">
        <v>1492</v>
      </c>
      <c r="G137" s="135" t="s">
        <v>1493</v>
      </c>
      <c r="H137" s="136">
        <v>6</v>
      </c>
      <c r="I137" s="137"/>
      <c r="J137" s="138">
        <f t="shared" ref="J137:J149" si="10">ROUND(I137*H137,2)</f>
        <v>0</v>
      </c>
      <c r="K137" s="134" t="s">
        <v>1</v>
      </c>
      <c r="L137" s="17"/>
      <c r="M137" s="139" t="s">
        <v>1</v>
      </c>
      <c r="N137" s="140" t="s">
        <v>43</v>
      </c>
      <c r="P137" s="141">
        <f t="shared" ref="P137:P149" si="11">O137*H137</f>
        <v>0</v>
      </c>
      <c r="Q137" s="141">
        <v>0</v>
      </c>
      <c r="R137" s="141">
        <f t="shared" ref="R137:R149" si="12">Q137*H137</f>
        <v>0</v>
      </c>
      <c r="S137" s="141">
        <v>0</v>
      </c>
      <c r="T137" s="142">
        <f t="shared" ref="T137:T149" si="13">S137*H137</f>
        <v>0</v>
      </c>
      <c r="AR137" s="143" t="s">
        <v>172</v>
      </c>
      <c r="AT137" s="143" t="s">
        <v>167</v>
      </c>
      <c r="AU137" s="143" t="s">
        <v>86</v>
      </c>
      <c r="AY137" s="2" t="s">
        <v>165</v>
      </c>
      <c r="BE137" s="144">
        <f t="shared" ref="BE137:BE149" si="14">IF(N137="základní",J137,0)</f>
        <v>0</v>
      </c>
      <c r="BF137" s="144">
        <f t="shared" ref="BF137:BF149" si="15">IF(N137="snížená",J137,0)</f>
        <v>0</v>
      </c>
      <c r="BG137" s="144">
        <f t="shared" ref="BG137:BG149" si="16">IF(N137="zákl. přenesená",J137,0)</f>
        <v>0</v>
      </c>
      <c r="BH137" s="144">
        <f t="shared" ref="BH137:BH149" si="17">IF(N137="sníž. přenesená",J137,0)</f>
        <v>0</v>
      </c>
      <c r="BI137" s="144">
        <f t="shared" ref="BI137:BI149" si="18">IF(N137="nulová",J137,0)</f>
        <v>0</v>
      </c>
      <c r="BJ137" s="2" t="s">
        <v>86</v>
      </c>
      <c r="BK137" s="144">
        <f t="shared" ref="BK137:BK149" si="19">ROUND(I137*H137,2)</f>
        <v>0</v>
      </c>
      <c r="BL137" s="2" t="s">
        <v>172</v>
      </c>
      <c r="BM137" s="143" t="s">
        <v>245</v>
      </c>
    </row>
    <row r="138" spans="2:65" s="16" customFormat="1" ht="66.75" customHeight="1">
      <c r="B138" s="17"/>
      <c r="C138" s="132" t="s">
        <v>220</v>
      </c>
      <c r="D138" s="132" t="s">
        <v>167</v>
      </c>
      <c r="E138" s="133" t="s">
        <v>1494</v>
      </c>
      <c r="F138" s="134" t="s">
        <v>1495</v>
      </c>
      <c r="G138" s="135" t="s">
        <v>1493</v>
      </c>
      <c r="H138" s="136">
        <v>1</v>
      </c>
      <c r="I138" s="137"/>
      <c r="J138" s="138">
        <f t="shared" si="10"/>
        <v>0</v>
      </c>
      <c r="K138" s="134" t="s">
        <v>1</v>
      </c>
      <c r="L138" s="17"/>
      <c r="M138" s="139" t="s">
        <v>1</v>
      </c>
      <c r="N138" s="140" t="s">
        <v>43</v>
      </c>
      <c r="P138" s="141">
        <f t="shared" si="11"/>
        <v>0</v>
      </c>
      <c r="Q138" s="141">
        <v>0</v>
      </c>
      <c r="R138" s="141">
        <f t="shared" si="12"/>
        <v>0</v>
      </c>
      <c r="S138" s="141">
        <v>0</v>
      </c>
      <c r="T138" s="142">
        <f t="shared" si="13"/>
        <v>0</v>
      </c>
      <c r="AR138" s="143" t="s">
        <v>172</v>
      </c>
      <c r="AT138" s="143" t="s">
        <v>167</v>
      </c>
      <c r="AU138" s="143" t="s">
        <v>86</v>
      </c>
      <c r="AY138" s="2" t="s">
        <v>165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2" t="s">
        <v>86</v>
      </c>
      <c r="BK138" s="144">
        <f t="shared" si="19"/>
        <v>0</v>
      </c>
      <c r="BL138" s="2" t="s">
        <v>172</v>
      </c>
      <c r="BM138" s="143" t="s">
        <v>257</v>
      </c>
    </row>
    <row r="139" spans="2:65" s="16" customFormat="1" ht="66.75" customHeight="1">
      <c r="B139" s="17"/>
      <c r="C139" s="132" t="s">
        <v>226</v>
      </c>
      <c r="D139" s="132" t="s">
        <v>167</v>
      </c>
      <c r="E139" s="133" t="s">
        <v>1496</v>
      </c>
      <c r="F139" s="134" t="s">
        <v>1497</v>
      </c>
      <c r="G139" s="135" t="s">
        <v>1493</v>
      </c>
      <c r="H139" s="136">
        <v>1</v>
      </c>
      <c r="I139" s="137"/>
      <c r="J139" s="138">
        <f t="shared" si="10"/>
        <v>0</v>
      </c>
      <c r="K139" s="134" t="s">
        <v>1</v>
      </c>
      <c r="L139" s="17"/>
      <c r="M139" s="139" t="s">
        <v>1</v>
      </c>
      <c r="N139" s="140" t="s">
        <v>43</v>
      </c>
      <c r="P139" s="141">
        <f t="shared" si="11"/>
        <v>0</v>
      </c>
      <c r="Q139" s="141">
        <v>0</v>
      </c>
      <c r="R139" s="141">
        <f t="shared" si="12"/>
        <v>0</v>
      </c>
      <c r="S139" s="141">
        <v>0</v>
      </c>
      <c r="T139" s="142">
        <f t="shared" si="13"/>
        <v>0</v>
      </c>
      <c r="AR139" s="143" t="s">
        <v>172</v>
      </c>
      <c r="AT139" s="143" t="s">
        <v>167</v>
      </c>
      <c r="AU139" s="143" t="s">
        <v>86</v>
      </c>
      <c r="AY139" s="2" t="s">
        <v>165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2" t="s">
        <v>86</v>
      </c>
      <c r="BK139" s="144">
        <f t="shared" si="19"/>
        <v>0</v>
      </c>
      <c r="BL139" s="2" t="s">
        <v>172</v>
      </c>
      <c r="BM139" s="143" t="s">
        <v>249</v>
      </c>
    </row>
    <row r="140" spans="2:65" s="16" customFormat="1" ht="66.75" customHeight="1">
      <c r="B140" s="17"/>
      <c r="C140" s="132" t="s">
        <v>232</v>
      </c>
      <c r="D140" s="132" t="s">
        <v>167</v>
      </c>
      <c r="E140" s="133" t="s">
        <v>1498</v>
      </c>
      <c r="F140" s="134" t="s">
        <v>1499</v>
      </c>
      <c r="G140" s="135" t="s">
        <v>1493</v>
      </c>
      <c r="H140" s="136">
        <v>7</v>
      </c>
      <c r="I140" s="137"/>
      <c r="J140" s="138">
        <f t="shared" si="10"/>
        <v>0</v>
      </c>
      <c r="K140" s="134" t="s">
        <v>1</v>
      </c>
      <c r="L140" s="17"/>
      <c r="M140" s="139" t="s">
        <v>1</v>
      </c>
      <c r="N140" s="140" t="s">
        <v>43</v>
      </c>
      <c r="P140" s="141">
        <f t="shared" si="11"/>
        <v>0</v>
      </c>
      <c r="Q140" s="141">
        <v>0</v>
      </c>
      <c r="R140" s="141">
        <f t="shared" si="12"/>
        <v>0</v>
      </c>
      <c r="S140" s="141">
        <v>0</v>
      </c>
      <c r="T140" s="142">
        <f t="shared" si="13"/>
        <v>0</v>
      </c>
      <c r="AR140" s="143" t="s">
        <v>172</v>
      </c>
      <c r="AT140" s="143" t="s">
        <v>167</v>
      </c>
      <c r="AU140" s="143" t="s">
        <v>86</v>
      </c>
      <c r="AY140" s="2" t="s">
        <v>165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2" t="s">
        <v>86</v>
      </c>
      <c r="BK140" s="144">
        <f t="shared" si="19"/>
        <v>0</v>
      </c>
      <c r="BL140" s="2" t="s">
        <v>172</v>
      </c>
      <c r="BM140" s="143" t="s">
        <v>281</v>
      </c>
    </row>
    <row r="141" spans="2:65" s="16" customFormat="1" ht="76.349999999999994" customHeight="1">
      <c r="B141" s="17"/>
      <c r="C141" s="132" t="s">
        <v>238</v>
      </c>
      <c r="D141" s="132" t="s">
        <v>167</v>
      </c>
      <c r="E141" s="133" t="s">
        <v>1500</v>
      </c>
      <c r="F141" s="134" t="s">
        <v>1501</v>
      </c>
      <c r="G141" s="135" t="s">
        <v>1493</v>
      </c>
      <c r="H141" s="136">
        <v>4</v>
      </c>
      <c r="I141" s="137"/>
      <c r="J141" s="138">
        <f t="shared" si="10"/>
        <v>0</v>
      </c>
      <c r="K141" s="134" t="s">
        <v>1</v>
      </c>
      <c r="L141" s="17"/>
      <c r="M141" s="139" t="s">
        <v>1</v>
      </c>
      <c r="N141" s="140" t="s">
        <v>43</v>
      </c>
      <c r="P141" s="141">
        <f t="shared" si="11"/>
        <v>0</v>
      </c>
      <c r="Q141" s="141">
        <v>0</v>
      </c>
      <c r="R141" s="141">
        <f t="shared" si="12"/>
        <v>0</v>
      </c>
      <c r="S141" s="141">
        <v>0</v>
      </c>
      <c r="T141" s="142">
        <f t="shared" si="13"/>
        <v>0</v>
      </c>
      <c r="AR141" s="143" t="s">
        <v>172</v>
      </c>
      <c r="AT141" s="143" t="s">
        <v>167</v>
      </c>
      <c r="AU141" s="143" t="s">
        <v>86</v>
      </c>
      <c r="AY141" s="2" t="s">
        <v>165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2" t="s">
        <v>86</v>
      </c>
      <c r="BK141" s="144">
        <f t="shared" si="19"/>
        <v>0</v>
      </c>
      <c r="BL141" s="2" t="s">
        <v>172</v>
      </c>
      <c r="BM141" s="143" t="s">
        <v>296</v>
      </c>
    </row>
    <row r="142" spans="2:65" s="16" customFormat="1" ht="66.75" customHeight="1">
      <c r="B142" s="17"/>
      <c r="C142" s="132" t="s">
        <v>245</v>
      </c>
      <c r="D142" s="132" t="s">
        <v>167</v>
      </c>
      <c r="E142" s="133" t="s">
        <v>1502</v>
      </c>
      <c r="F142" s="134" t="s">
        <v>1503</v>
      </c>
      <c r="G142" s="135" t="s">
        <v>1493</v>
      </c>
      <c r="H142" s="136">
        <v>3</v>
      </c>
      <c r="I142" s="137"/>
      <c r="J142" s="138">
        <f t="shared" si="10"/>
        <v>0</v>
      </c>
      <c r="K142" s="134" t="s">
        <v>1</v>
      </c>
      <c r="L142" s="17"/>
      <c r="M142" s="139" t="s">
        <v>1</v>
      </c>
      <c r="N142" s="140" t="s">
        <v>43</v>
      </c>
      <c r="P142" s="141">
        <f t="shared" si="11"/>
        <v>0</v>
      </c>
      <c r="Q142" s="141">
        <v>0</v>
      </c>
      <c r="R142" s="141">
        <f t="shared" si="12"/>
        <v>0</v>
      </c>
      <c r="S142" s="141">
        <v>0</v>
      </c>
      <c r="T142" s="142">
        <f t="shared" si="13"/>
        <v>0</v>
      </c>
      <c r="AR142" s="143" t="s">
        <v>172</v>
      </c>
      <c r="AT142" s="143" t="s">
        <v>167</v>
      </c>
      <c r="AU142" s="143" t="s">
        <v>86</v>
      </c>
      <c r="AY142" s="2" t="s">
        <v>165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2" t="s">
        <v>86</v>
      </c>
      <c r="BK142" s="144">
        <f t="shared" si="19"/>
        <v>0</v>
      </c>
      <c r="BL142" s="2" t="s">
        <v>172</v>
      </c>
      <c r="BM142" s="143" t="s">
        <v>463</v>
      </c>
    </row>
    <row r="143" spans="2:65" s="16" customFormat="1" ht="66.75" customHeight="1">
      <c r="B143" s="17"/>
      <c r="C143" s="132" t="s">
        <v>253</v>
      </c>
      <c r="D143" s="132" t="s">
        <v>167</v>
      </c>
      <c r="E143" s="133" t="s">
        <v>1504</v>
      </c>
      <c r="F143" s="134" t="s">
        <v>1505</v>
      </c>
      <c r="G143" s="135" t="s">
        <v>1493</v>
      </c>
      <c r="H143" s="136">
        <v>2</v>
      </c>
      <c r="I143" s="137"/>
      <c r="J143" s="138">
        <f t="shared" si="10"/>
        <v>0</v>
      </c>
      <c r="K143" s="134" t="s">
        <v>1</v>
      </c>
      <c r="L143" s="17"/>
      <c r="M143" s="139" t="s">
        <v>1</v>
      </c>
      <c r="N143" s="140" t="s">
        <v>43</v>
      </c>
      <c r="P143" s="141">
        <f t="shared" si="11"/>
        <v>0</v>
      </c>
      <c r="Q143" s="141">
        <v>0</v>
      </c>
      <c r="R143" s="141">
        <f t="shared" si="12"/>
        <v>0</v>
      </c>
      <c r="S143" s="141">
        <v>0</v>
      </c>
      <c r="T143" s="142">
        <f t="shared" si="13"/>
        <v>0</v>
      </c>
      <c r="AR143" s="143" t="s">
        <v>172</v>
      </c>
      <c r="AT143" s="143" t="s">
        <v>167</v>
      </c>
      <c r="AU143" s="143" t="s">
        <v>86</v>
      </c>
      <c r="AY143" s="2" t="s">
        <v>165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2" t="s">
        <v>86</v>
      </c>
      <c r="BK143" s="144">
        <f t="shared" si="19"/>
        <v>0</v>
      </c>
      <c r="BL143" s="2" t="s">
        <v>172</v>
      </c>
      <c r="BM143" s="143" t="s">
        <v>476</v>
      </c>
    </row>
    <row r="144" spans="2:65" s="16" customFormat="1" ht="66.75" customHeight="1">
      <c r="B144" s="17"/>
      <c r="C144" s="132" t="s">
        <v>257</v>
      </c>
      <c r="D144" s="132" t="s">
        <v>167</v>
      </c>
      <c r="E144" s="133" t="s">
        <v>1506</v>
      </c>
      <c r="F144" s="134" t="s">
        <v>1507</v>
      </c>
      <c r="G144" s="135" t="s">
        <v>1493</v>
      </c>
      <c r="H144" s="136">
        <v>1</v>
      </c>
      <c r="I144" s="137"/>
      <c r="J144" s="138">
        <f t="shared" si="10"/>
        <v>0</v>
      </c>
      <c r="K144" s="134" t="s">
        <v>1</v>
      </c>
      <c r="L144" s="17"/>
      <c r="M144" s="139" t="s">
        <v>1</v>
      </c>
      <c r="N144" s="140" t="s">
        <v>43</v>
      </c>
      <c r="P144" s="141">
        <f t="shared" si="11"/>
        <v>0</v>
      </c>
      <c r="Q144" s="141">
        <v>0</v>
      </c>
      <c r="R144" s="141">
        <f t="shared" si="12"/>
        <v>0</v>
      </c>
      <c r="S144" s="141">
        <v>0</v>
      </c>
      <c r="T144" s="142">
        <f t="shared" si="13"/>
        <v>0</v>
      </c>
      <c r="AR144" s="143" t="s">
        <v>172</v>
      </c>
      <c r="AT144" s="143" t="s">
        <v>167</v>
      </c>
      <c r="AU144" s="143" t="s">
        <v>86</v>
      </c>
      <c r="AY144" s="2" t="s">
        <v>165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2" t="s">
        <v>86</v>
      </c>
      <c r="BK144" s="144">
        <f t="shared" si="19"/>
        <v>0</v>
      </c>
      <c r="BL144" s="2" t="s">
        <v>172</v>
      </c>
      <c r="BM144" s="143" t="s">
        <v>489</v>
      </c>
    </row>
    <row r="145" spans="2:65" s="16" customFormat="1" ht="62.65" customHeight="1">
      <c r="B145" s="17"/>
      <c r="C145" s="132" t="s">
        <v>8</v>
      </c>
      <c r="D145" s="132" t="s">
        <v>167</v>
      </c>
      <c r="E145" s="133" t="s">
        <v>1508</v>
      </c>
      <c r="F145" s="134" t="s">
        <v>1509</v>
      </c>
      <c r="G145" s="135" t="s">
        <v>1493</v>
      </c>
      <c r="H145" s="136">
        <v>1</v>
      </c>
      <c r="I145" s="137"/>
      <c r="J145" s="138">
        <f t="shared" si="10"/>
        <v>0</v>
      </c>
      <c r="K145" s="134" t="s">
        <v>1</v>
      </c>
      <c r="L145" s="17"/>
      <c r="M145" s="139" t="s">
        <v>1</v>
      </c>
      <c r="N145" s="140" t="s">
        <v>43</v>
      </c>
      <c r="P145" s="141">
        <f t="shared" si="11"/>
        <v>0</v>
      </c>
      <c r="Q145" s="141">
        <v>0</v>
      </c>
      <c r="R145" s="141">
        <f t="shared" si="12"/>
        <v>0</v>
      </c>
      <c r="S145" s="141">
        <v>0</v>
      </c>
      <c r="T145" s="142">
        <f t="shared" si="13"/>
        <v>0</v>
      </c>
      <c r="AR145" s="143" t="s">
        <v>172</v>
      </c>
      <c r="AT145" s="143" t="s">
        <v>167</v>
      </c>
      <c r="AU145" s="143" t="s">
        <v>86</v>
      </c>
      <c r="AY145" s="2" t="s">
        <v>165</v>
      </c>
      <c r="BE145" s="144">
        <f t="shared" si="14"/>
        <v>0</v>
      </c>
      <c r="BF145" s="144">
        <f t="shared" si="15"/>
        <v>0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2" t="s">
        <v>86</v>
      </c>
      <c r="BK145" s="144">
        <f t="shared" si="19"/>
        <v>0</v>
      </c>
      <c r="BL145" s="2" t="s">
        <v>172</v>
      </c>
      <c r="BM145" s="143" t="s">
        <v>508</v>
      </c>
    </row>
    <row r="146" spans="2:65" s="16" customFormat="1" ht="66.75" customHeight="1">
      <c r="B146" s="17"/>
      <c r="C146" s="132" t="s">
        <v>249</v>
      </c>
      <c r="D146" s="132" t="s">
        <v>167</v>
      </c>
      <c r="E146" s="133" t="s">
        <v>1510</v>
      </c>
      <c r="F146" s="134" t="s">
        <v>1511</v>
      </c>
      <c r="G146" s="135" t="s">
        <v>1493</v>
      </c>
      <c r="H146" s="136">
        <v>1</v>
      </c>
      <c r="I146" s="137"/>
      <c r="J146" s="138">
        <f t="shared" si="10"/>
        <v>0</v>
      </c>
      <c r="K146" s="134" t="s">
        <v>1</v>
      </c>
      <c r="L146" s="17"/>
      <c r="M146" s="139" t="s">
        <v>1</v>
      </c>
      <c r="N146" s="140" t="s">
        <v>43</v>
      </c>
      <c r="P146" s="141">
        <f t="shared" si="11"/>
        <v>0</v>
      </c>
      <c r="Q146" s="141">
        <v>0</v>
      </c>
      <c r="R146" s="141">
        <f t="shared" si="12"/>
        <v>0</v>
      </c>
      <c r="S146" s="141">
        <v>0</v>
      </c>
      <c r="T146" s="142">
        <f t="shared" si="13"/>
        <v>0</v>
      </c>
      <c r="AR146" s="143" t="s">
        <v>172</v>
      </c>
      <c r="AT146" s="143" t="s">
        <v>167</v>
      </c>
      <c r="AU146" s="143" t="s">
        <v>86</v>
      </c>
      <c r="AY146" s="2" t="s">
        <v>165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2" t="s">
        <v>86</v>
      </c>
      <c r="BK146" s="144">
        <f t="shared" si="19"/>
        <v>0</v>
      </c>
      <c r="BL146" s="2" t="s">
        <v>172</v>
      </c>
      <c r="BM146" s="143" t="s">
        <v>520</v>
      </c>
    </row>
    <row r="147" spans="2:65" s="16" customFormat="1" ht="66.75" customHeight="1">
      <c r="B147" s="17"/>
      <c r="C147" s="132" t="s">
        <v>275</v>
      </c>
      <c r="D147" s="132" t="s">
        <v>167</v>
      </c>
      <c r="E147" s="133" t="s">
        <v>1512</v>
      </c>
      <c r="F147" s="134" t="s">
        <v>1513</v>
      </c>
      <c r="G147" s="135" t="s">
        <v>1493</v>
      </c>
      <c r="H147" s="136">
        <v>1</v>
      </c>
      <c r="I147" s="137"/>
      <c r="J147" s="138">
        <f t="shared" si="10"/>
        <v>0</v>
      </c>
      <c r="K147" s="134" t="s">
        <v>1</v>
      </c>
      <c r="L147" s="17"/>
      <c r="M147" s="139" t="s">
        <v>1</v>
      </c>
      <c r="N147" s="140" t="s">
        <v>43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AR147" s="143" t="s">
        <v>172</v>
      </c>
      <c r="AT147" s="143" t="s">
        <v>167</v>
      </c>
      <c r="AU147" s="143" t="s">
        <v>86</v>
      </c>
      <c r="AY147" s="2" t="s">
        <v>165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2" t="s">
        <v>86</v>
      </c>
      <c r="BK147" s="144">
        <f t="shared" si="19"/>
        <v>0</v>
      </c>
      <c r="BL147" s="2" t="s">
        <v>172</v>
      </c>
      <c r="BM147" s="143" t="s">
        <v>531</v>
      </c>
    </row>
    <row r="148" spans="2:65" s="16" customFormat="1" ht="66.75" customHeight="1">
      <c r="B148" s="17"/>
      <c r="C148" s="132" t="s">
        <v>281</v>
      </c>
      <c r="D148" s="132" t="s">
        <v>167</v>
      </c>
      <c r="E148" s="133" t="s">
        <v>1514</v>
      </c>
      <c r="F148" s="134" t="s">
        <v>1515</v>
      </c>
      <c r="G148" s="135" t="s">
        <v>1493</v>
      </c>
      <c r="H148" s="136">
        <v>2</v>
      </c>
      <c r="I148" s="137"/>
      <c r="J148" s="138">
        <f t="shared" si="10"/>
        <v>0</v>
      </c>
      <c r="K148" s="134" t="s">
        <v>1</v>
      </c>
      <c r="L148" s="17"/>
      <c r="M148" s="139" t="s">
        <v>1</v>
      </c>
      <c r="N148" s="140" t="s">
        <v>43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AR148" s="143" t="s">
        <v>172</v>
      </c>
      <c r="AT148" s="143" t="s">
        <v>167</v>
      </c>
      <c r="AU148" s="143" t="s">
        <v>86</v>
      </c>
      <c r="AY148" s="2" t="s">
        <v>165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2" t="s">
        <v>86</v>
      </c>
      <c r="BK148" s="144">
        <f t="shared" si="19"/>
        <v>0</v>
      </c>
      <c r="BL148" s="2" t="s">
        <v>172</v>
      </c>
      <c r="BM148" s="143" t="s">
        <v>542</v>
      </c>
    </row>
    <row r="149" spans="2:65" s="16" customFormat="1" ht="66.75" customHeight="1">
      <c r="B149" s="17"/>
      <c r="C149" s="132" t="s">
        <v>287</v>
      </c>
      <c r="D149" s="132" t="s">
        <v>167</v>
      </c>
      <c r="E149" s="133" t="s">
        <v>1516</v>
      </c>
      <c r="F149" s="134" t="s">
        <v>1517</v>
      </c>
      <c r="G149" s="135" t="s">
        <v>1493</v>
      </c>
      <c r="H149" s="136">
        <v>6</v>
      </c>
      <c r="I149" s="137"/>
      <c r="J149" s="138">
        <f t="shared" si="10"/>
        <v>0</v>
      </c>
      <c r="K149" s="134" t="s">
        <v>1</v>
      </c>
      <c r="L149" s="17"/>
      <c r="M149" s="139" t="s">
        <v>1</v>
      </c>
      <c r="N149" s="140" t="s">
        <v>43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AR149" s="143" t="s">
        <v>172</v>
      </c>
      <c r="AT149" s="143" t="s">
        <v>167</v>
      </c>
      <c r="AU149" s="143" t="s">
        <v>86</v>
      </c>
      <c r="AY149" s="2" t="s">
        <v>165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2" t="s">
        <v>86</v>
      </c>
      <c r="BK149" s="144">
        <f t="shared" si="19"/>
        <v>0</v>
      </c>
      <c r="BL149" s="2" t="s">
        <v>172</v>
      </c>
      <c r="BM149" s="143" t="s">
        <v>562</v>
      </c>
    </row>
    <row r="150" spans="2:65" s="119" customFormat="1" ht="25.9" customHeight="1">
      <c r="B150" s="120"/>
      <c r="D150" s="121" t="s">
        <v>77</v>
      </c>
      <c r="E150" s="122" t="s">
        <v>1518</v>
      </c>
      <c r="F150" s="122" t="s">
        <v>1519</v>
      </c>
      <c r="I150" s="123"/>
      <c r="J150" s="124">
        <f>BK150</f>
        <v>0</v>
      </c>
      <c r="L150" s="120"/>
      <c r="M150" s="125"/>
      <c r="P150" s="126">
        <f>P151</f>
        <v>0</v>
      </c>
      <c r="R150" s="126">
        <f>R151</f>
        <v>0</v>
      </c>
      <c r="T150" s="127">
        <f>T151</f>
        <v>0</v>
      </c>
      <c r="AR150" s="121" t="s">
        <v>86</v>
      </c>
      <c r="AT150" s="128" t="s">
        <v>77</v>
      </c>
      <c r="AU150" s="128" t="s">
        <v>78</v>
      </c>
      <c r="AY150" s="121" t="s">
        <v>165</v>
      </c>
      <c r="BK150" s="129">
        <f>BK151</f>
        <v>0</v>
      </c>
    </row>
    <row r="151" spans="2:65" s="16" customFormat="1" ht="76.349999999999994" customHeight="1">
      <c r="B151" s="17"/>
      <c r="C151" s="132" t="s">
        <v>296</v>
      </c>
      <c r="D151" s="132" t="s">
        <v>167</v>
      </c>
      <c r="E151" s="133" t="s">
        <v>1520</v>
      </c>
      <c r="F151" s="134" t="s">
        <v>1521</v>
      </c>
      <c r="G151" s="135" t="s">
        <v>1493</v>
      </c>
      <c r="H151" s="136">
        <v>1</v>
      </c>
      <c r="I151" s="137"/>
      <c r="J151" s="138">
        <f>ROUND(I151*H151,2)</f>
        <v>0</v>
      </c>
      <c r="K151" s="134" t="s">
        <v>1</v>
      </c>
      <c r="L151" s="17"/>
      <c r="M151" s="139" t="s">
        <v>1</v>
      </c>
      <c r="N151" s="140" t="s">
        <v>43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172</v>
      </c>
      <c r="AT151" s="143" t="s">
        <v>167</v>
      </c>
      <c r="AU151" s="143" t="s">
        <v>86</v>
      </c>
      <c r="AY151" s="2" t="s">
        <v>165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2" t="s">
        <v>86</v>
      </c>
      <c r="BK151" s="144">
        <f>ROUND(I151*H151,2)</f>
        <v>0</v>
      </c>
      <c r="BL151" s="2" t="s">
        <v>172</v>
      </c>
      <c r="BM151" s="143" t="s">
        <v>578</v>
      </c>
    </row>
    <row r="152" spans="2:65" s="119" customFormat="1" ht="25.9" customHeight="1">
      <c r="B152" s="120"/>
      <c r="D152" s="121" t="s">
        <v>77</v>
      </c>
      <c r="E152" s="122" t="s">
        <v>1522</v>
      </c>
      <c r="F152" s="122" t="s">
        <v>1523</v>
      </c>
      <c r="I152" s="123"/>
      <c r="J152" s="124">
        <f>BK152</f>
        <v>0</v>
      </c>
      <c r="L152" s="120"/>
      <c r="M152" s="125"/>
      <c r="P152" s="126">
        <f>SUM(P153:P155)</f>
        <v>0</v>
      </c>
      <c r="R152" s="126">
        <f>SUM(R153:R155)</f>
        <v>0</v>
      </c>
      <c r="T152" s="127">
        <f>SUM(T153:T155)</f>
        <v>0</v>
      </c>
      <c r="AR152" s="121" t="s">
        <v>86</v>
      </c>
      <c r="AT152" s="128" t="s">
        <v>77</v>
      </c>
      <c r="AU152" s="128" t="s">
        <v>78</v>
      </c>
      <c r="AY152" s="121" t="s">
        <v>165</v>
      </c>
      <c r="BK152" s="129">
        <f>SUM(BK153:BK155)</f>
        <v>0</v>
      </c>
    </row>
    <row r="153" spans="2:65" s="16" customFormat="1" ht="66.75" customHeight="1">
      <c r="B153" s="17"/>
      <c r="C153" s="132" t="s">
        <v>7</v>
      </c>
      <c r="D153" s="132" t="s">
        <v>167</v>
      </c>
      <c r="E153" s="133" t="s">
        <v>1524</v>
      </c>
      <c r="F153" s="134" t="s">
        <v>1525</v>
      </c>
      <c r="G153" s="135" t="s">
        <v>1493</v>
      </c>
      <c r="H153" s="136">
        <v>2</v>
      </c>
      <c r="I153" s="137"/>
      <c r="J153" s="138">
        <f>ROUND(I153*H153,2)</f>
        <v>0</v>
      </c>
      <c r="K153" s="134" t="s">
        <v>1</v>
      </c>
      <c r="L153" s="17"/>
      <c r="M153" s="139" t="s">
        <v>1</v>
      </c>
      <c r="N153" s="140" t="s">
        <v>43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172</v>
      </c>
      <c r="AT153" s="143" t="s">
        <v>167</v>
      </c>
      <c r="AU153" s="143" t="s">
        <v>86</v>
      </c>
      <c r="AY153" s="2" t="s">
        <v>165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2" t="s">
        <v>86</v>
      </c>
      <c r="BK153" s="144">
        <f>ROUND(I153*H153,2)</f>
        <v>0</v>
      </c>
      <c r="BL153" s="2" t="s">
        <v>172</v>
      </c>
      <c r="BM153" s="143" t="s">
        <v>590</v>
      </c>
    </row>
    <row r="154" spans="2:65" s="16" customFormat="1" ht="66.75" customHeight="1">
      <c r="B154" s="17"/>
      <c r="C154" s="132" t="s">
        <v>463</v>
      </c>
      <c r="D154" s="132" t="s">
        <v>167</v>
      </c>
      <c r="E154" s="133" t="s">
        <v>1526</v>
      </c>
      <c r="F154" s="134" t="s">
        <v>1527</v>
      </c>
      <c r="G154" s="135" t="s">
        <v>1493</v>
      </c>
      <c r="H154" s="136">
        <v>1</v>
      </c>
      <c r="I154" s="137"/>
      <c r="J154" s="138">
        <f>ROUND(I154*H154,2)</f>
        <v>0</v>
      </c>
      <c r="K154" s="134" t="s">
        <v>1</v>
      </c>
      <c r="L154" s="17"/>
      <c r="M154" s="139" t="s">
        <v>1</v>
      </c>
      <c r="N154" s="140" t="s">
        <v>43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172</v>
      </c>
      <c r="AT154" s="143" t="s">
        <v>167</v>
      </c>
      <c r="AU154" s="143" t="s">
        <v>86</v>
      </c>
      <c r="AY154" s="2" t="s">
        <v>165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2" t="s">
        <v>86</v>
      </c>
      <c r="BK154" s="144">
        <f>ROUND(I154*H154,2)</f>
        <v>0</v>
      </c>
      <c r="BL154" s="2" t="s">
        <v>172</v>
      </c>
      <c r="BM154" s="143" t="s">
        <v>603</v>
      </c>
    </row>
    <row r="155" spans="2:65" s="16" customFormat="1" ht="66.75" customHeight="1">
      <c r="B155" s="17"/>
      <c r="C155" s="132" t="s">
        <v>470</v>
      </c>
      <c r="D155" s="132" t="s">
        <v>167</v>
      </c>
      <c r="E155" s="133" t="s">
        <v>1528</v>
      </c>
      <c r="F155" s="134" t="s">
        <v>1529</v>
      </c>
      <c r="G155" s="135" t="s">
        <v>1493</v>
      </c>
      <c r="H155" s="136">
        <v>2</v>
      </c>
      <c r="I155" s="137"/>
      <c r="J155" s="138">
        <f>ROUND(I155*H155,2)</f>
        <v>0</v>
      </c>
      <c r="K155" s="134" t="s">
        <v>1</v>
      </c>
      <c r="L155" s="17"/>
      <c r="M155" s="139" t="s">
        <v>1</v>
      </c>
      <c r="N155" s="140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172</v>
      </c>
      <c r="AT155" s="143" t="s">
        <v>167</v>
      </c>
      <c r="AU155" s="143" t="s">
        <v>86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616</v>
      </c>
    </row>
    <row r="156" spans="2:65" s="119" customFormat="1" ht="25.9" customHeight="1">
      <c r="B156" s="120"/>
      <c r="D156" s="121" t="s">
        <v>77</v>
      </c>
      <c r="E156" s="122" t="s">
        <v>1530</v>
      </c>
      <c r="F156" s="122" t="s">
        <v>1531</v>
      </c>
      <c r="I156" s="123"/>
      <c r="J156" s="124">
        <f>BK156</f>
        <v>0</v>
      </c>
      <c r="L156" s="120"/>
      <c r="M156" s="125"/>
      <c r="P156" s="126">
        <f>SUM(P157:P159)</f>
        <v>0</v>
      </c>
      <c r="R156" s="126">
        <f>SUM(R157:R159)</f>
        <v>0</v>
      </c>
      <c r="T156" s="127">
        <f>SUM(T157:T159)</f>
        <v>0</v>
      </c>
      <c r="AR156" s="121" t="s">
        <v>86</v>
      </c>
      <c r="AT156" s="128" t="s">
        <v>77</v>
      </c>
      <c r="AU156" s="128" t="s">
        <v>78</v>
      </c>
      <c r="AY156" s="121" t="s">
        <v>165</v>
      </c>
      <c r="BK156" s="129">
        <f>SUM(BK157:BK159)</f>
        <v>0</v>
      </c>
    </row>
    <row r="157" spans="2:65" s="16" customFormat="1" ht="76.349999999999994" customHeight="1">
      <c r="B157" s="17"/>
      <c r="C157" s="132" t="s">
        <v>476</v>
      </c>
      <c r="D157" s="132" t="s">
        <v>167</v>
      </c>
      <c r="E157" s="133" t="s">
        <v>1532</v>
      </c>
      <c r="F157" s="134" t="s">
        <v>1533</v>
      </c>
      <c r="G157" s="135" t="s">
        <v>1493</v>
      </c>
      <c r="H157" s="136">
        <v>1</v>
      </c>
      <c r="I157" s="137"/>
      <c r="J157" s="138">
        <f>ROUND(I157*H157,2)</f>
        <v>0</v>
      </c>
      <c r="K157" s="134" t="s">
        <v>1</v>
      </c>
      <c r="L157" s="17"/>
      <c r="M157" s="139" t="s">
        <v>1</v>
      </c>
      <c r="N157" s="140" t="s">
        <v>43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172</v>
      </c>
      <c r="AT157" s="143" t="s">
        <v>167</v>
      </c>
      <c r="AU157" s="143" t="s">
        <v>86</v>
      </c>
      <c r="AY157" s="2" t="s">
        <v>165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2" t="s">
        <v>86</v>
      </c>
      <c r="BK157" s="144">
        <f>ROUND(I157*H157,2)</f>
        <v>0</v>
      </c>
      <c r="BL157" s="2" t="s">
        <v>172</v>
      </c>
      <c r="BM157" s="143" t="s">
        <v>630</v>
      </c>
    </row>
    <row r="158" spans="2:65" s="16" customFormat="1" ht="76.349999999999994" customHeight="1">
      <c r="B158" s="17"/>
      <c r="C158" s="132" t="s">
        <v>482</v>
      </c>
      <c r="D158" s="132" t="s">
        <v>167</v>
      </c>
      <c r="E158" s="133" t="s">
        <v>1534</v>
      </c>
      <c r="F158" s="134" t="s">
        <v>1535</v>
      </c>
      <c r="G158" s="135" t="s">
        <v>1493</v>
      </c>
      <c r="H158" s="136">
        <v>1</v>
      </c>
      <c r="I158" s="137"/>
      <c r="J158" s="138">
        <f>ROUND(I158*H158,2)</f>
        <v>0</v>
      </c>
      <c r="K158" s="134" t="s">
        <v>1</v>
      </c>
      <c r="L158" s="17"/>
      <c r="M158" s="139" t="s">
        <v>1</v>
      </c>
      <c r="N158" s="140" t="s">
        <v>43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172</v>
      </c>
      <c r="AT158" s="143" t="s">
        <v>167</v>
      </c>
      <c r="AU158" s="143" t="s">
        <v>86</v>
      </c>
      <c r="AY158" s="2" t="s">
        <v>165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2" t="s">
        <v>86</v>
      </c>
      <c r="BK158" s="144">
        <f>ROUND(I158*H158,2)</f>
        <v>0</v>
      </c>
      <c r="BL158" s="2" t="s">
        <v>172</v>
      </c>
      <c r="BM158" s="143" t="s">
        <v>642</v>
      </c>
    </row>
    <row r="159" spans="2:65" s="16" customFormat="1" ht="76.349999999999994" customHeight="1">
      <c r="B159" s="17"/>
      <c r="C159" s="132" t="s">
        <v>489</v>
      </c>
      <c r="D159" s="132" t="s">
        <v>167</v>
      </c>
      <c r="E159" s="133" t="s">
        <v>1536</v>
      </c>
      <c r="F159" s="134" t="s">
        <v>1537</v>
      </c>
      <c r="G159" s="135" t="s">
        <v>1493</v>
      </c>
      <c r="H159" s="136">
        <v>1</v>
      </c>
      <c r="I159" s="137"/>
      <c r="J159" s="138">
        <f>ROUND(I159*H159,2)</f>
        <v>0</v>
      </c>
      <c r="K159" s="134" t="s">
        <v>1</v>
      </c>
      <c r="L159" s="17"/>
      <c r="M159" s="139" t="s">
        <v>1</v>
      </c>
      <c r="N159" s="140" t="s">
        <v>43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172</v>
      </c>
      <c r="AT159" s="143" t="s">
        <v>167</v>
      </c>
      <c r="AU159" s="143" t="s">
        <v>86</v>
      </c>
      <c r="AY159" s="2" t="s">
        <v>165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2" t="s">
        <v>86</v>
      </c>
      <c r="BK159" s="144">
        <f>ROUND(I159*H159,2)</f>
        <v>0</v>
      </c>
      <c r="BL159" s="2" t="s">
        <v>172</v>
      </c>
      <c r="BM159" s="143" t="s">
        <v>655</v>
      </c>
    </row>
    <row r="160" spans="2:65" s="119" customFormat="1" ht="25.9" customHeight="1">
      <c r="B160" s="120"/>
      <c r="D160" s="121" t="s">
        <v>77</v>
      </c>
      <c r="E160" s="122" t="s">
        <v>1538</v>
      </c>
      <c r="F160" s="122" t="s">
        <v>1539</v>
      </c>
      <c r="I160" s="123"/>
      <c r="J160" s="124">
        <f>BK160</f>
        <v>0</v>
      </c>
      <c r="L160" s="120"/>
      <c r="M160" s="125"/>
      <c r="P160" s="126">
        <f>SUM(P161:P167)</f>
        <v>0</v>
      </c>
      <c r="R160" s="126">
        <f>SUM(R161:R167)</f>
        <v>0</v>
      </c>
      <c r="T160" s="127">
        <f>SUM(T161:T167)</f>
        <v>0</v>
      </c>
      <c r="AR160" s="121" t="s">
        <v>86</v>
      </c>
      <c r="AT160" s="128" t="s">
        <v>77</v>
      </c>
      <c r="AU160" s="128" t="s">
        <v>78</v>
      </c>
      <c r="AY160" s="121" t="s">
        <v>165</v>
      </c>
      <c r="BK160" s="129">
        <f>SUM(BK161:BK167)</f>
        <v>0</v>
      </c>
    </row>
    <row r="161" spans="2:65" s="16" customFormat="1" ht="62.65" customHeight="1">
      <c r="B161" s="17"/>
      <c r="C161" s="132" t="s">
        <v>496</v>
      </c>
      <c r="D161" s="132" t="s">
        <v>167</v>
      </c>
      <c r="E161" s="133" t="s">
        <v>1540</v>
      </c>
      <c r="F161" s="134" t="s">
        <v>1541</v>
      </c>
      <c r="G161" s="135" t="s">
        <v>1493</v>
      </c>
      <c r="H161" s="136">
        <v>3</v>
      </c>
      <c r="I161" s="137"/>
      <c r="J161" s="138">
        <f t="shared" ref="J161:J167" si="20">ROUND(I161*H161,2)</f>
        <v>0</v>
      </c>
      <c r="K161" s="134" t="s">
        <v>1</v>
      </c>
      <c r="L161" s="17"/>
      <c r="M161" s="139" t="s">
        <v>1</v>
      </c>
      <c r="N161" s="140" t="s">
        <v>43</v>
      </c>
      <c r="P161" s="141">
        <f t="shared" ref="P161:P167" si="21">O161*H161</f>
        <v>0</v>
      </c>
      <c r="Q161" s="141">
        <v>0</v>
      </c>
      <c r="R161" s="141">
        <f t="shared" ref="R161:R167" si="22">Q161*H161</f>
        <v>0</v>
      </c>
      <c r="S161" s="141">
        <v>0</v>
      </c>
      <c r="T161" s="142">
        <f t="shared" ref="T161:T167" si="23">S161*H161</f>
        <v>0</v>
      </c>
      <c r="AR161" s="143" t="s">
        <v>172</v>
      </c>
      <c r="AT161" s="143" t="s">
        <v>167</v>
      </c>
      <c r="AU161" s="143" t="s">
        <v>86</v>
      </c>
      <c r="AY161" s="2" t="s">
        <v>165</v>
      </c>
      <c r="BE161" s="144">
        <f t="shared" ref="BE161:BE167" si="24">IF(N161="základní",J161,0)</f>
        <v>0</v>
      </c>
      <c r="BF161" s="144">
        <f t="shared" ref="BF161:BF167" si="25">IF(N161="snížená",J161,0)</f>
        <v>0</v>
      </c>
      <c r="BG161" s="144">
        <f t="shared" ref="BG161:BG167" si="26">IF(N161="zákl. přenesená",J161,0)</f>
        <v>0</v>
      </c>
      <c r="BH161" s="144">
        <f t="shared" ref="BH161:BH167" si="27">IF(N161="sníž. přenesená",J161,0)</f>
        <v>0</v>
      </c>
      <c r="BI161" s="144">
        <f t="shared" ref="BI161:BI167" si="28">IF(N161="nulová",J161,0)</f>
        <v>0</v>
      </c>
      <c r="BJ161" s="2" t="s">
        <v>86</v>
      </c>
      <c r="BK161" s="144">
        <f t="shared" ref="BK161:BK167" si="29">ROUND(I161*H161,2)</f>
        <v>0</v>
      </c>
      <c r="BL161" s="2" t="s">
        <v>172</v>
      </c>
      <c r="BM161" s="143" t="s">
        <v>668</v>
      </c>
    </row>
    <row r="162" spans="2:65" s="16" customFormat="1" ht="62.65" customHeight="1">
      <c r="B162" s="17"/>
      <c r="C162" s="132" t="s">
        <v>508</v>
      </c>
      <c r="D162" s="132" t="s">
        <v>167</v>
      </c>
      <c r="E162" s="133" t="s">
        <v>1542</v>
      </c>
      <c r="F162" s="134" t="s">
        <v>1543</v>
      </c>
      <c r="G162" s="135" t="s">
        <v>1493</v>
      </c>
      <c r="H162" s="136">
        <v>4</v>
      </c>
      <c r="I162" s="137"/>
      <c r="J162" s="138">
        <f t="shared" si="20"/>
        <v>0</v>
      </c>
      <c r="K162" s="134" t="s">
        <v>1</v>
      </c>
      <c r="L162" s="17"/>
      <c r="M162" s="139" t="s">
        <v>1</v>
      </c>
      <c r="N162" s="140" t="s">
        <v>43</v>
      </c>
      <c r="P162" s="141">
        <f t="shared" si="21"/>
        <v>0</v>
      </c>
      <c r="Q162" s="141">
        <v>0</v>
      </c>
      <c r="R162" s="141">
        <f t="shared" si="22"/>
        <v>0</v>
      </c>
      <c r="S162" s="141">
        <v>0</v>
      </c>
      <c r="T162" s="142">
        <f t="shared" si="23"/>
        <v>0</v>
      </c>
      <c r="AR162" s="143" t="s">
        <v>172</v>
      </c>
      <c r="AT162" s="143" t="s">
        <v>167</v>
      </c>
      <c r="AU162" s="143" t="s">
        <v>86</v>
      </c>
      <c r="AY162" s="2" t="s">
        <v>165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2" t="s">
        <v>86</v>
      </c>
      <c r="BK162" s="144">
        <f t="shared" si="29"/>
        <v>0</v>
      </c>
      <c r="BL162" s="2" t="s">
        <v>172</v>
      </c>
      <c r="BM162" s="143" t="s">
        <v>682</v>
      </c>
    </row>
    <row r="163" spans="2:65" s="16" customFormat="1" ht="62.65" customHeight="1">
      <c r="B163" s="17"/>
      <c r="C163" s="132" t="s">
        <v>514</v>
      </c>
      <c r="D163" s="132" t="s">
        <v>167</v>
      </c>
      <c r="E163" s="133" t="s">
        <v>1544</v>
      </c>
      <c r="F163" s="134" t="s">
        <v>1545</v>
      </c>
      <c r="G163" s="135" t="s">
        <v>1493</v>
      </c>
      <c r="H163" s="136">
        <v>4</v>
      </c>
      <c r="I163" s="137"/>
      <c r="J163" s="138">
        <f t="shared" si="20"/>
        <v>0</v>
      </c>
      <c r="K163" s="134" t="s">
        <v>1</v>
      </c>
      <c r="L163" s="17"/>
      <c r="M163" s="139" t="s">
        <v>1</v>
      </c>
      <c r="N163" s="140" t="s">
        <v>43</v>
      </c>
      <c r="P163" s="141">
        <f t="shared" si="21"/>
        <v>0</v>
      </c>
      <c r="Q163" s="141">
        <v>0</v>
      </c>
      <c r="R163" s="141">
        <f t="shared" si="22"/>
        <v>0</v>
      </c>
      <c r="S163" s="141">
        <v>0</v>
      </c>
      <c r="T163" s="142">
        <f t="shared" si="23"/>
        <v>0</v>
      </c>
      <c r="AR163" s="143" t="s">
        <v>172</v>
      </c>
      <c r="AT163" s="143" t="s">
        <v>167</v>
      </c>
      <c r="AU163" s="143" t="s">
        <v>86</v>
      </c>
      <c r="AY163" s="2" t="s">
        <v>165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2" t="s">
        <v>86</v>
      </c>
      <c r="BK163" s="144">
        <f t="shared" si="29"/>
        <v>0</v>
      </c>
      <c r="BL163" s="2" t="s">
        <v>172</v>
      </c>
      <c r="BM163" s="143" t="s">
        <v>693</v>
      </c>
    </row>
    <row r="164" spans="2:65" s="16" customFormat="1" ht="62.65" customHeight="1">
      <c r="B164" s="17"/>
      <c r="C164" s="132" t="s">
        <v>520</v>
      </c>
      <c r="D164" s="132" t="s">
        <v>167</v>
      </c>
      <c r="E164" s="133" t="s">
        <v>1546</v>
      </c>
      <c r="F164" s="134" t="s">
        <v>1547</v>
      </c>
      <c r="G164" s="135" t="s">
        <v>1493</v>
      </c>
      <c r="H164" s="136">
        <v>4</v>
      </c>
      <c r="I164" s="137"/>
      <c r="J164" s="138">
        <f t="shared" si="20"/>
        <v>0</v>
      </c>
      <c r="K164" s="134" t="s">
        <v>1</v>
      </c>
      <c r="L164" s="17"/>
      <c r="M164" s="139" t="s">
        <v>1</v>
      </c>
      <c r="N164" s="140" t="s">
        <v>43</v>
      </c>
      <c r="P164" s="141">
        <f t="shared" si="21"/>
        <v>0</v>
      </c>
      <c r="Q164" s="141">
        <v>0</v>
      </c>
      <c r="R164" s="141">
        <f t="shared" si="22"/>
        <v>0</v>
      </c>
      <c r="S164" s="141">
        <v>0</v>
      </c>
      <c r="T164" s="142">
        <f t="shared" si="23"/>
        <v>0</v>
      </c>
      <c r="AR164" s="143" t="s">
        <v>172</v>
      </c>
      <c r="AT164" s="143" t="s">
        <v>167</v>
      </c>
      <c r="AU164" s="143" t="s">
        <v>86</v>
      </c>
      <c r="AY164" s="2" t="s">
        <v>165</v>
      </c>
      <c r="BE164" s="144">
        <f t="shared" si="24"/>
        <v>0</v>
      </c>
      <c r="BF164" s="144">
        <f t="shared" si="25"/>
        <v>0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2" t="s">
        <v>86</v>
      </c>
      <c r="BK164" s="144">
        <f t="shared" si="29"/>
        <v>0</v>
      </c>
      <c r="BL164" s="2" t="s">
        <v>172</v>
      </c>
      <c r="BM164" s="143" t="s">
        <v>719</v>
      </c>
    </row>
    <row r="165" spans="2:65" s="16" customFormat="1" ht="66.75" customHeight="1">
      <c r="B165" s="17"/>
      <c r="C165" s="132" t="s">
        <v>525</v>
      </c>
      <c r="D165" s="132" t="s">
        <v>167</v>
      </c>
      <c r="E165" s="133" t="s">
        <v>1548</v>
      </c>
      <c r="F165" s="134" t="s">
        <v>1549</v>
      </c>
      <c r="G165" s="135" t="s">
        <v>1493</v>
      </c>
      <c r="H165" s="136">
        <v>4</v>
      </c>
      <c r="I165" s="137"/>
      <c r="J165" s="138">
        <f t="shared" si="20"/>
        <v>0</v>
      </c>
      <c r="K165" s="134" t="s">
        <v>1</v>
      </c>
      <c r="L165" s="17"/>
      <c r="M165" s="139" t="s">
        <v>1</v>
      </c>
      <c r="N165" s="140" t="s">
        <v>43</v>
      </c>
      <c r="P165" s="141">
        <f t="shared" si="21"/>
        <v>0</v>
      </c>
      <c r="Q165" s="141">
        <v>0</v>
      </c>
      <c r="R165" s="141">
        <f t="shared" si="22"/>
        <v>0</v>
      </c>
      <c r="S165" s="141">
        <v>0</v>
      </c>
      <c r="T165" s="142">
        <f t="shared" si="23"/>
        <v>0</v>
      </c>
      <c r="AR165" s="143" t="s">
        <v>172</v>
      </c>
      <c r="AT165" s="143" t="s">
        <v>167</v>
      </c>
      <c r="AU165" s="143" t="s">
        <v>86</v>
      </c>
      <c r="AY165" s="2" t="s">
        <v>165</v>
      </c>
      <c r="BE165" s="144">
        <f t="shared" si="24"/>
        <v>0</v>
      </c>
      <c r="BF165" s="144">
        <f t="shared" si="25"/>
        <v>0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2" t="s">
        <v>86</v>
      </c>
      <c r="BK165" s="144">
        <f t="shared" si="29"/>
        <v>0</v>
      </c>
      <c r="BL165" s="2" t="s">
        <v>172</v>
      </c>
      <c r="BM165" s="143" t="s">
        <v>733</v>
      </c>
    </row>
    <row r="166" spans="2:65" s="16" customFormat="1" ht="62.65" customHeight="1">
      <c r="B166" s="17"/>
      <c r="C166" s="132" t="s">
        <v>531</v>
      </c>
      <c r="D166" s="132" t="s">
        <v>167</v>
      </c>
      <c r="E166" s="133" t="s">
        <v>1550</v>
      </c>
      <c r="F166" s="134" t="s">
        <v>1551</v>
      </c>
      <c r="G166" s="135" t="s">
        <v>248</v>
      </c>
      <c r="H166" s="136">
        <v>100</v>
      </c>
      <c r="I166" s="137"/>
      <c r="J166" s="138">
        <f t="shared" si="20"/>
        <v>0</v>
      </c>
      <c r="K166" s="134" t="s">
        <v>1</v>
      </c>
      <c r="L166" s="17"/>
      <c r="M166" s="139" t="s">
        <v>1</v>
      </c>
      <c r="N166" s="140" t="s">
        <v>43</v>
      </c>
      <c r="P166" s="141">
        <f t="shared" si="21"/>
        <v>0</v>
      </c>
      <c r="Q166" s="141">
        <v>0</v>
      </c>
      <c r="R166" s="141">
        <f t="shared" si="22"/>
        <v>0</v>
      </c>
      <c r="S166" s="141">
        <v>0</v>
      </c>
      <c r="T166" s="142">
        <f t="shared" si="23"/>
        <v>0</v>
      </c>
      <c r="AR166" s="143" t="s">
        <v>172</v>
      </c>
      <c r="AT166" s="143" t="s">
        <v>167</v>
      </c>
      <c r="AU166" s="143" t="s">
        <v>86</v>
      </c>
      <c r="AY166" s="2" t="s">
        <v>165</v>
      </c>
      <c r="BE166" s="144">
        <f t="shared" si="24"/>
        <v>0</v>
      </c>
      <c r="BF166" s="144">
        <f t="shared" si="25"/>
        <v>0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2" t="s">
        <v>86</v>
      </c>
      <c r="BK166" s="144">
        <f t="shared" si="29"/>
        <v>0</v>
      </c>
      <c r="BL166" s="2" t="s">
        <v>172</v>
      </c>
      <c r="BM166" s="143" t="s">
        <v>747</v>
      </c>
    </row>
    <row r="167" spans="2:65" s="16" customFormat="1" ht="66.75" customHeight="1">
      <c r="B167" s="17"/>
      <c r="C167" s="132" t="s">
        <v>536</v>
      </c>
      <c r="D167" s="132" t="s">
        <v>167</v>
      </c>
      <c r="E167" s="133" t="s">
        <v>1552</v>
      </c>
      <c r="F167" s="134" t="s">
        <v>1553</v>
      </c>
      <c r="G167" s="135" t="s">
        <v>248</v>
      </c>
      <c r="H167" s="136">
        <v>200</v>
      </c>
      <c r="I167" s="137"/>
      <c r="J167" s="138">
        <f t="shared" si="20"/>
        <v>0</v>
      </c>
      <c r="K167" s="134" t="s">
        <v>1</v>
      </c>
      <c r="L167" s="17"/>
      <c r="M167" s="139" t="s">
        <v>1</v>
      </c>
      <c r="N167" s="140" t="s">
        <v>43</v>
      </c>
      <c r="P167" s="141">
        <f t="shared" si="21"/>
        <v>0</v>
      </c>
      <c r="Q167" s="141">
        <v>0</v>
      </c>
      <c r="R167" s="141">
        <f t="shared" si="22"/>
        <v>0</v>
      </c>
      <c r="S167" s="141">
        <v>0</v>
      </c>
      <c r="T167" s="142">
        <f t="shared" si="23"/>
        <v>0</v>
      </c>
      <c r="AR167" s="143" t="s">
        <v>172</v>
      </c>
      <c r="AT167" s="143" t="s">
        <v>167</v>
      </c>
      <c r="AU167" s="143" t="s">
        <v>86</v>
      </c>
      <c r="AY167" s="2" t="s">
        <v>165</v>
      </c>
      <c r="BE167" s="144">
        <f t="shared" si="24"/>
        <v>0</v>
      </c>
      <c r="BF167" s="144">
        <f t="shared" si="25"/>
        <v>0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2" t="s">
        <v>86</v>
      </c>
      <c r="BK167" s="144">
        <f t="shared" si="29"/>
        <v>0</v>
      </c>
      <c r="BL167" s="2" t="s">
        <v>172</v>
      </c>
      <c r="BM167" s="143" t="s">
        <v>763</v>
      </c>
    </row>
    <row r="168" spans="2:65" s="119" customFormat="1" ht="25.9" customHeight="1">
      <c r="B168" s="120"/>
      <c r="D168" s="121" t="s">
        <v>77</v>
      </c>
      <c r="E168" s="122" t="s">
        <v>1554</v>
      </c>
      <c r="F168" s="122" t="s">
        <v>1555</v>
      </c>
      <c r="I168" s="123"/>
      <c r="J168" s="124">
        <f>BK168</f>
        <v>0</v>
      </c>
      <c r="L168" s="120"/>
      <c r="M168" s="125"/>
      <c r="P168" s="126">
        <f>SUM(P169:P171)</f>
        <v>0</v>
      </c>
      <c r="R168" s="126">
        <f>SUM(R169:R171)</f>
        <v>0</v>
      </c>
      <c r="T168" s="127">
        <f>SUM(T169:T171)</f>
        <v>0</v>
      </c>
      <c r="AR168" s="121" t="s">
        <v>86</v>
      </c>
      <c r="AT168" s="128" t="s">
        <v>77</v>
      </c>
      <c r="AU168" s="128" t="s">
        <v>78</v>
      </c>
      <c r="AY168" s="121" t="s">
        <v>165</v>
      </c>
      <c r="BK168" s="129">
        <f>SUM(BK169:BK171)</f>
        <v>0</v>
      </c>
    </row>
    <row r="169" spans="2:65" s="16" customFormat="1" ht="24.2" customHeight="1">
      <c r="B169" s="17"/>
      <c r="C169" s="132" t="s">
        <v>542</v>
      </c>
      <c r="D169" s="132" t="s">
        <v>167</v>
      </c>
      <c r="E169" s="133" t="s">
        <v>1556</v>
      </c>
      <c r="F169" s="134" t="s">
        <v>1557</v>
      </c>
      <c r="G169" s="135" t="s">
        <v>203</v>
      </c>
      <c r="H169" s="136">
        <v>1</v>
      </c>
      <c r="I169" s="137"/>
      <c r="J169" s="138">
        <f>ROUND(I169*H169,2)</f>
        <v>0</v>
      </c>
      <c r="K169" s="134" t="s">
        <v>1</v>
      </c>
      <c r="L169" s="17"/>
      <c r="M169" s="139" t="s">
        <v>1</v>
      </c>
      <c r="N169" s="140" t="s">
        <v>43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172</v>
      </c>
      <c r="AT169" s="143" t="s">
        <v>167</v>
      </c>
      <c r="AU169" s="143" t="s">
        <v>86</v>
      </c>
      <c r="AY169" s="2" t="s">
        <v>165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2" t="s">
        <v>86</v>
      </c>
      <c r="BK169" s="144">
        <f>ROUND(I169*H169,2)</f>
        <v>0</v>
      </c>
      <c r="BL169" s="2" t="s">
        <v>172</v>
      </c>
      <c r="BM169" s="143" t="s">
        <v>1558</v>
      </c>
    </row>
    <row r="170" spans="2:65" s="16" customFormat="1" ht="16.5" customHeight="1">
      <c r="B170" s="17"/>
      <c r="C170" s="132" t="s">
        <v>549</v>
      </c>
      <c r="D170" s="132" t="s">
        <v>167</v>
      </c>
      <c r="E170" s="133" t="s">
        <v>1559</v>
      </c>
      <c r="F170" s="134" t="s">
        <v>1483</v>
      </c>
      <c r="G170" s="135" t="s">
        <v>248</v>
      </c>
      <c r="H170" s="136">
        <v>150</v>
      </c>
      <c r="I170" s="137"/>
      <c r="J170" s="138">
        <f>ROUND(I170*H170,2)</f>
        <v>0</v>
      </c>
      <c r="K170" s="134" t="s">
        <v>1</v>
      </c>
      <c r="L170" s="17"/>
      <c r="M170" s="139" t="s">
        <v>1</v>
      </c>
      <c r="N170" s="140" t="s">
        <v>43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172</v>
      </c>
      <c r="AT170" s="143" t="s">
        <v>167</v>
      </c>
      <c r="AU170" s="143" t="s">
        <v>86</v>
      </c>
      <c r="AY170" s="2" t="s">
        <v>165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2" t="s">
        <v>86</v>
      </c>
      <c r="BK170" s="144">
        <f>ROUND(I170*H170,2)</f>
        <v>0</v>
      </c>
      <c r="BL170" s="2" t="s">
        <v>172</v>
      </c>
      <c r="BM170" s="143" t="s">
        <v>1560</v>
      </c>
    </row>
    <row r="171" spans="2:65" s="16" customFormat="1" ht="16.5" customHeight="1">
      <c r="B171" s="17"/>
      <c r="C171" s="132" t="s">
        <v>562</v>
      </c>
      <c r="D171" s="132" t="s">
        <v>167</v>
      </c>
      <c r="E171" s="133" t="s">
        <v>1561</v>
      </c>
      <c r="F171" s="134" t="s">
        <v>1487</v>
      </c>
      <c r="G171" s="135" t="s">
        <v>248</v>
      </c>
      <c r="H171" s="136">
        <v>75</v>
      </c>
      <c r="I171" s="137"/>
      <c r="J171" s="138">
        <f>ROUND(I171*H171,2)</f>
        <v>0</v>
      </c>
      <c r="K171" s="134" t="s">
        <v>1</v>
      </c>
      <c r="L171" s="17"/>
      <c r="M171" s="139" t="s">
        <v>1</v>
      </c>
      <c r="N171" s="140" t="s">
        <v>43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172</v>
      </c>
      <c r="AT171" s="143" t="s">
        <v>167</v>
      </c>
      <c r="AU171" s="143" t="s">
        <v>86</v>
      </c>
      <c r="AY171" s="2" t="s">
        <v>165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2" t="s">
        <v>86</v>
      </c>
      <c r="BK171" s="144">
        <f>ROUND(I171*H171,2)</f>
        <v>0</v>
      </c>
      <c r="BL171" s="2" t="s">
        <v>172</v>
      </c>
      <c r="BM171" s="143" t="s">
        <v>1562</v>
      </c>
    </row>
    <row r="172" spans="2:65" s="119" customFormat="1" ht="25.9" customHeight="1">
      <c r="B172" s="120"/>
      <c r="D172" s="121" t="s">
        <v>77</v>
      </c>
      <c r="E172" s="122" t="s">
        <v>1563</v>
      </c>
      <c r="F172" s="122" t="s">
        <v>1564</v>
      </c>
      <c r="I172" s="123"/>
      <c r="J172" s="124">
        <f>BK172</f>
        <v>0</v>
      </c>
      <c r="L172" s="120"/>
      <c r="M172" s="125"/>
      <c r="P172" s="126">
        <f>SUM(P173:P178)</f>
        <v>0</v>
      </c>
      <c r="R172" s="126">
        <f>SUM(R173:R178)</f>
        <v>0</v>
      </c>
      <c r="T172" s="127">
        <f>SUM(T173:T178)</f>
        <v>0</v>
      </c>
      <c r="AR172" s="121" t="s">
        <v>86</v>
      </c>
      <c r="AT172" s="128" t="s">
        <v>77</v>
      </c>
      <c r="AU172" s="128" t="s">
        <v>78</v>
      </c>
      <c r="AY172" s="121" t="s">
        <v>165</v>
      </c>
      <c r="BK172" s="129">
        <f>SUM(BK173:BK178)</f>
        <v>0</v>
      </c>
    </row>
    <row r="173" spans="2:65" s="16" customFormat="1" ht="62.65" customHeight="1">
      <c r="B173" s="17"/>
      <c r="C173" s="132" t="s">
        <v>569</v>
      </c>
      <c r="D173" s="132" t="s">
        <v>167</v>
      </c>
      <c r="E173" s="133" t="s">
        <v>1565</v>
      </c>
      <c r="F173" s="134" t="s">
        <v>1566</v>
      </c>
      <c r="G173" s="135" t="s">
        <v>1493</v>
      </c>
      <c r="H173" s="136">
        <v>3</v>
      </c>
      <c r="I173" s="137"/>
      <c r="J173" s="138">
        <f t="shared" ref="J173:J178" si="30">ROUND(I173*H173,2)</f>
        <v>0</v>
      </c>
      <c r="K173" s="134" t="s">
        <v>1</v>
      </c>
      <c r="L173" s="17"/>
      <c r="M173" s="139" t="s">
        <v>1</v>
      </c>
      <c r="N173" s="140" t="s">
        <v>43</v>
      </c>
      <c r="P173" s="141">
        <f t="shared" ref="P173:P178" si="31">O173*H173</f>
        <v>0</v>
      </c>
      <c r="Q173" s="141">
        <v>0</v>
      </c>
      <c r="R173" s="141">
        <f t="shared" ref="R173:R178" si="32">Q173*H173</f>
        <v>0</v>
      </c>
      <c r="S173" s="141">
        <v>0</v>
      </c>
      <c r="T173" s="142">
        <f t="shared" ref="T173:T178" si="33">S173*H173</f>
        <v>0</v>
      </c>
      <c r="AR173" s="143" t="s">
        <v>172</v>
      </c>
      <c r="AT173" s="143" t="s">
        <v>167</v>
      </c>
      <c r="AU173" s="143" t="s">
        <v>86</v>
      </c>
      <c r="AY173" s="2" t="s">
        <v>165</v>
      </c>
      <c r="BE173" s="144">
        <f t="shared" ref="BE173:BE178" si="34">IF(N173="základní",J173,0)</f>
        <v>0</v>
      </c>
      <c r="BF173" s="144">
        <f t="shared" ref="BF173:BF178" si="35">IF(N173="snížená",J173,0)</f>
        <v>0</v>
      </c>
      <c r="BG173" s="144">
        <f t="shared" ref="BG173:BG178" si="36">IF(N173="zákl. přenesená",J173,0)</f>
        <v>0</v>
      </c>
      <c r="BH173" s="144">
        <f t="shared" ref="BH173:BH178" si="37">IF(N173="sníž. přenesená",J173,0)</f>
        <v>0</v>
      </c>
      <c r="BI173" s="144">
        <f t="shared" ref="BI173:BI178" si="38">IF(N173="nulová",J173,0)</f>
        <v>0</v>
      </c>
      <c r="BJ173" s="2" t="s">
        <v>86</v>
      </c>
      <c r="BK173" s="144">
        <f t="shared" ref="BK173:BK178" si="39">ROUND(I173*H173,2)</f>
        <v>0</v>
      </c>
      <c r="BL173" s="2" t="s">
        <v>172</v>
      </c>
      <c r="BM173" s="143" t="s">
        <v>777</v>
      </c>
    </row>
    <row r="174" spans="2:65" s="16" customFormat="1" ht="16.5" customHeight="1">
      <c r="B174" s="17"/>
      <c r="C174" s="132" t="s">
        <v>578</v>
      </c>
      <c r="D174" s="132" t="s">
        <v>167</v>
      </c>
      <c r="E174" s="133" t="s">
        <v>1567</v>
      </c>
      <c r="F174" s="134" t="s">
        <v>1568</v>
      </c>
      <c r="G174" s="135" t="s">
        <v>203</v>
      </c>
      <c r="H174" s="136">
        <v>1</v>
      </c>
      <c r="I174" s="137"/>
      <c r="J174" s="138">
        <f t="shared" si="30"/>
        <v>0</v>
      </c>
      <c r="K174" s="134" t="s">
        <v>1</v>
      </c>
      <c r="L174" s="17"/>
      <c r="M174" s="139" t="s">
        <v>1</v>
      </c>
      <c r="N174" s="140" t="s">
        <v>43</v>
      </c>
      <c r="P174" s="141">
        <f t="shared" si="31"/>
        <v>0</v>
      </c>
      <c r="Q174" s="141">
        <v>0</v>
      </c>
      <c r="R174" s="141">
        <f t="shared" si="32"/>
        <v>0</v>
      </c>
      <c r="S174" s="141">
        <v>0</v>
      </c>
      <c r="T174" s="142">
        <f t="shared" si="33"/>
        <v>0</v>
      </c>
      <c r="AR174" s="143" t="s">
        <v>172</v>
      </c>
      <c r="AT174" s="143" t="s">
        <v>167</v>
      </c>
      <c r="AU174" s="143" t="s">
        <v>86</v>
      </c>
      <c r="AY174" s="2" t="s">
        <v>165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2" t="s">
        <v>86</v>
      </c>
      <c r="BK174" s="144">
        <f t="shared" si="39"/>
        <v>0</v>
      </c>
      <c r="BL174" s="2" t="s">
        <v>172</v>
      </c>
      <c r="BM174" s="143" t="s">
        <v>788</v>
      </c>
    </row>
    <row r="175" spans="2:65" s="16" customFormat="1" ht="16.5" customHeight="1">
      <c r="B175" s="17"/>
      <c r="C175" s="132" t="s">
        <v>583</v>
      </c>
      <c r="D175" s="132" t="s">
        <v>167</v>
      </c>
      <c r="E175" s="133" t="s">
        <v>1569</v>
      </c>
      <c r="F175" s="134" t="s">
        <v>1570</v>
      </c>
      <c r="G175" s="135" t="s">
        <v>203</v>
      </c>
      <c r="H175" s="136">
        <v>1</v>
      </c>
      <c r="I175" s="137"/>
      <c r="J175" s="138">
        <f t="shared" si="30"/>
        <v>0</v>
      </c>
      <c r="K175" s="134" t="s">
        <v>1</v>
      </c>
      <c r="L175" s="17"/>
      <c r="M175" s="139" t="s">
        <v>1</v>
      </c>
      <c r="N175" s="140" t="s">
        <v>43</v>
      </c>
      <c r="P175" s="141">
        <f t="shared" si="31"/>
        <v>0</v>
      </c>
      <c r="Q175" s="141">
        <v>0</v>
      </c>
      <c r="R175" s="141">
        <f t="shared" si="32"/>
        <v>0</v>
      </c>
      <c r="S175" s="141">
        <v>0</v>
      </c>
      <c r="T175" s="142">
        <f t="shared" si="33"/>
        <v>0</v>
      </c>
      <c r="AR175" s="143" t="s">
        <v>172</v>
      </c>
      <c r="AT175" s="143" t="s">
        <v>167</v>
      </c>
      <c r="AU175" s="143" t="s">
        <v>86</v>
      </c>
      <c r="AY175" s="2" t="s">
        <v>165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2" t="s">
        <v>86</v>
      </c>
      <c r="BK175" s="144">
        <f t="shared" si="39"/>
        <v>0</v>
      </c>
      <c r="BL175" s="2" t="s">
        <v>172</v>
      </c>
      <c r="BM175" s="143" t="s">
        <v>805</v>
      </c>
    </row>
    <row r="176" spans="2:65" s="16" customFormat="1" ht="16.5" customHeight="1">
      <c r="B176" s="17"/>
      <c r="C176" s="132" t="s">
        <v>590</v>
      </c>
      <c r="D176" s="132" t="s">
        <v>167</v>
      </c>
      <c r="E176" s="133" t="s">
        <v>1571</v>
      </c>
      <c r="F176" s="134" t="s">
        <v>1572</v>
      </c>
      <c r="G176" s="135" t="s">
        <v>203</v>
      </c>
      <c r="H176" s="136">
        <v>1</v>
      </c>
      <c r="I176" s="137"/>
      <c r="J176" s="138">
        <f t="shared" si="30"/>
        <v>0</v>
      </c>
      <c r="K176" s="134" t="s">
        <v>1</v>
      </c>
      <c r="L176" s="17"/>
      <c r="M176" s="139" t="s">
        <v>1</v>
      </c>
      <c r="N176" s="140" t="s">
        <v>43</v>
      </c>
      <c r="P176" s="141">
        <f t="shared" si="31"/>
        <v>0</v>
      </c>
      <c r="Q176" s="141">
        <v>0</v>
      </c>
      <c r="R176" s="141">
        <f t="shared" si="32"/>
        <v>0</v>
      </c>
      <c r="S176" s="141">
        <v>0</v>
      </c>
      <c r="T176" s="142">
        <f t="shared" si="33"/>
        <v>0</v>
      </c>
      <c r="AR176" s="143" t="s">
        <v>172</v>
      </c>
      <c r="AT176" s="143" t="s">
        <v>167</v>
      </c>
      <c r="AU176" s="143" t="s">
        <v>86</v>
      </c>
      <c r="AY176" s="2" t="s">
        <v>165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2" t="s">
        <v>86</v>
      </c>
      <c r="BK176" s="144">
        <f t="shared" si="39"/>
        <v>0</v>
      </c>
      <c r="BL176" s="2" t="s">
        <v>172</v>
      </c>
      <c r="BM176" s="143" t="s">
        <v>821</v>
      </c>
    </row>
    <row r="177" spans="2:65" s="16" customFormat="1" ht="16.5" customHeight="1">
      <c r="B177" s="17"/>
      <c r="C177" s="132" t="s">
        <v>596</v>
      </c>
      <c r="D177" s="132" t="s">
        <v>167</v>
      </c>
      <c r="E177" s="133" t="s">
        <v>1573</v>
      </c>
      <c r="F177" s="134" t="s">
        <v>1574</v>
      </c>
      <c r="G177" s="135" t="s">
        <v>203</v>
      </c>
      <c r="H177" s="136">
        <v>1</v>
      </c>
      <c r="I177" s="137"/>
      <c r="J177" s="138">
        <f t="shared" si="30"/>
        <v>0</v>
      </c>
      <c r="K177" s="134" t="s">
        <v>1</v>
      </c>
      <c r="L177" s="17"/>
      <c r="M177" s="139" t="s">
        <v>1</v>
      </c>
      <c r="N177" s="140" t="s">
        <v>43</v>
      </c>
      <c r="P177" s="141">
        <f t="shared" si="31"/>
        <v>0</v>
      </c>
      <c r="Q177" s="141">
        <v>0</v>
      </c>
      <c r="R177" s="141">
        <f t="shared" si="32"/>
        <v>0</v>
      </c>
      <c r="S177" s="141">
        <v>0</v>
      </c>
      <c r="T177" s="142">
        <f t="shared" si="33"/>
        <v>0</v>
      </c>
      <c r="AR177" s="143" t="s">
        <v>172</v>
      </c>
      <c r="AT177" s="143" t="s">
        <v>167</v>
      </c>
      <c r="AU177" s="143" t="s">
        <v>86</v>
      </c>
      <c r="AY177" s="2" t="s">
        <v>165</v>
      </c>
      <c r="BE177" s="144">
        <f t="shared" si="34"/>
        <v>0</v>
      </c>
      <c r="BF177" s="144">
        <f t="shared" si="35"/>
        <v>0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2" t="s">
        <v>86</v>
      </c>
      <c r="BK177" s="144">
        <f t="shared" si="39"/>
        <v>0</v>
      </c>
      <c r="BL177" s="2" t="s">
        <v>172</v>
      </c>
      <c r="BM177" s="143" t="s">
        <v>833</v>
      </c>
    </row>
    <row r="178" spans="2:65" s="16" customFormat="1" ht="16.5" customHeight="1">
      <c r="B178" s="17"/>
      <c r="C178" s="132" t="s">
        <v>603</v>
      </c>
      <c r="D178" s="132" t="s">
        <v>167</v>
      </c>
      <c r="E178" s="133" t="s">
        <v>1575</v>
      </c>
      <c r="F178" s="134" t="s">
        <v>1576</v>
      </c>
      <c r="G178" s="135" t="s">
        <v>203</v>
      </c>
      <c r="H178" s="136">
        <v>1</v>
      </c>
      <c r="I178" s="137"/>
      <c r="J178" s="138">
        <f t="shared" si="30"/>
        <v>0</v>
      </c>
      <c r="K178" s="134" t="s">
        <v>1</v>
      </c>
      <c r="L178" s="17"/>
      <c r="M178" s="193" t="s">
        <v>1</v>
      </c>
      <c r="N178" s="194" t="s">
        <v>43</v>
      </c>
      <c r="O178" s="190"/>
      <c r="P178" s="191">
        <f t="shared" si="31"/>
        <v>0</v>
      </c>
      <c r="Q178" s="191">
        <v>0</v>
      </c>
      <c r="R178" s="191">
        <f t="shared" si="32"/>
        <v>0</v>
      </c>
      <c r="S178" s="191">
        <v>0</v>
      </c>
      <c r="T178" s="192">
        <f t="shared" si="33"/>
        <v>0</v>
      </c>
      <c r="AR178" s="143" t="s">
        <v>172</v>
      </c>
      <c r="AT178" s="143" t="s">
        <v>167</v>
      </c>
      <c r="AU178" s="143" t="s">
        <v>86</v>
      </c>
      <c r="AY178" s="2" t="s">
        <v>165</v>
      </c>
      <c r="BE178" s="144">
        <f t="shared" si="34"/>
        <v>0</v>
      </c>
      <c r="BF178" s="144">
        <f t="shared" si="35"/>
        <v>0</v>
      </c>
      <c r="BG178" s="144">
        <f t="shared" si="36"/>
        <v>0</v>
      </c>
      <c r="BH178" s="144">
        <f t="shared" si="37"/>
        <v>0</v>
      </c>
      <c r="BI178" s="144">
        <f t="shared" si="38"/>
        <v>0</v>
      </c>
      <c r="BJ178" s="2" t="s">
        <v>86</v>
      </c>
      <c r="BK178" s="144">
        <f t="shared" si="39"/>
        <v>0</v>
      </c>
      <c r="BL178" s="2" t="s">
        <v>172</v>
      </c>
      <c r="BM178" s="143" t="s">
        <v>847</v>
      </c>
    </row>
    <row r="179" spans="2:65" s="16" customFormat="1" ht="6.95" customHeight="1"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17"/>
    </row>
  </sheetData>
  <mergeCells count="12">
    <mergeCell ref="E120:H120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30"/>
  <sheetViews>
    <sheetView topLeftCell="A106" workbookViewId="0">
      <selection activeCell="I128" sqref="I128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101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</row>
    <row r="4" spans="2:46" ht="24.95" customHeight="1">
      <c r="B4" s="5"/>
      <c r="D4" s="6" t="s">
        <v>132</v>
      </c>
      <c r="L4" s="5"/>
      <c r="M4" s="80" t="s">
        <v>10</v>
      </c>
      <c r="AT4" s="2" t="s">
        <v>4</v>
      </c>
    </row>
    <row r="5" spans="2:46" ht="6.95" customHeight="1">
      <c r="B5" s="5"/>
      <c r="L5" s="5"/>
    </row>
    <row r="6" spans="2:46" ht="12" customHeight="1">
      <c r="B6" s="5"/>
      <c r="D6" s="11" t="s">
        <v>16</v>
      </c>
      <c r="L6" s="5"/>
    </row>
    <row r="7" spans="2:46" ht="16.5" customHeight="1">
      <c r="B7" s="5"/>
      <c r="E7" s="267" t="s">
        <v>17</v>
      </c>
      <c r="F7" s="268"/>
      <c r="G7" s="268"/>
      <c r="H7" s="268"/>
      <c r="L7" s="5"/>
    </row>
    <row r="8" spans="2:46" ht="12" customHeight="1">
      <c r="B8" s="5"/>
      <c r="D8" s="11" t="s">
        <v>133</v>
      </c>
      <c r="L8" s="5"/>
    </row>
    <row r="9" spans="2:46" s="16" customFormat="1" ht="16.5" customHeight="1">
      <c r="B9" s="17"/>
      <c r="E9" s="267" t="s">
        <v>320</v>
      </c>
      <c r="F9" s="266"/>
      <c r="G9" s="266"/>
      <c r="H9" s="266"/>
      <c r="L9" s="17"/>
    </row>
    <row r="10" spans="2:46" s="16" customFormat="1" ht="12" customHeight="1">
      <c r="B10" s="17"/>
      <c r="D10" s="11" t="s">
        <v>321</v>
      </c>
      <c r="L10" s="17"/>
    </row>
    <row r="11" spans="2:46" s="16" customFormat="1" ht="16.5" customHeight="1">
      <c r="B11" s="17"/>
      <c r="E11" s="239" t="s">
        <v>1577</v>
      </c>
      <c r="F11" s="266"/>
      <c r="G11" s="266"/>
      <c r="H11" s="266"/>
      <c r="L11" s="17"/>
    </row>
    <row r="12" spans="2:46" s="16" customFormat="1">
      <c r="B12" s="17"/>
      <c r="L12" s="17"/>
    </row>
    <row r="13" spans="2:46" s="16" customFormat="1" ht="12" customHeight="1">
      <c r="B13" s="17"/>
      <c r="D13" s="11" t="s">
        <v>18</v>
      </c>
      <c r="F13" s="12" t="s">
        <v>1</v>
      </c>
      <c r="I13" s="11" t="s">
        <v>19</v>
      </c>
      <c r="J13" s="12" t="s">
        <v>1</v>
      </c>
      <c r="L13" s="17"/>
    </row>
    <row r="14" spans="2:46" s="16" customFormat="1" ht="12" customHeight="1">
      <c r="B14" s="17"/>
      <c r="D14" s="11" t="s">
        <v>20</v>
      </c>
      <c r="F14" s="12" t="s">
        <v>21</v>
      </c>
      <c r="I14" s="11" t="s">
        <v>22</v>
      </c>
      <c r="J14" s="81" t="s">
        <v>23</v>
      </c>
      <c r="L14" s="17"/>
    </row>
    <row r="15" spans="2:46" s="16" customFormat="1" ht="10.9" customHeight="1">
      <c r="B15" s="17"/>
      <c r="L15" s="17"/>
    </row>
    <row r="16" spans="2:46" s="16" customFormat="1" ht="12" customHeight="1">
      <c r="B16" s="17"/>
      <c r="D16" s="11" t="s">
        <v>24</v>
      </c>
      <c r="I16" s="11" t="s">
        <v>25</v>
      </c>
      <c r="J16" s="12" t="s">
        <v>26</v>
      </c>
      <c r="L16" s="17"/>
    </row>
    <row r="17" spans="2:12" s="16" customFormat="1" ht="18" customHeight="1">
      <c r="B17" s="17"/>
      <c r="E17" s="12" t="s">
        <v>27</v>
      </c>
      <c r="I17" s="11" t="s">
        <v>28</v>
      </c>
      <c r="J17" s="12" t="s">
        <v>1</v>
      </c>
      <c r="L17" s="17"/>
    </row>
    <row r="18" spans="2:12" s="16" customFormat="1" ht="6.95" customHeight="1">
      <c r="B18" s="17"/>
      <c r="L18" s="17"/>
    </row>
    <row r="19" spans="2:12" s="16" customFormat="1" ht="12" customHeight="1">
      <c r="B19" s="17"/>
      <c r="D19" s="11" t="s">
        <v>29</v>
      </c>
      <c r="I19" s="11" t="s">
        <v>25</v>
      </c>
      <c r="J19" s="13" t="s">
        <v>30</v>
      </c>
      <c r="L19" s="17"/>
    </row>
    <row r="20" spans="2:12" s="16" customFormat="1" ht="18" customHeight="1">
      <c r="B20" s="17"/>
      <c r="E20" s="269" t="s">
        <v>30</v>
      </c>
      <c r="F20" s="225"/>
      <c r="G20" s="225"/>
      <c r="H20" s="225"/>
      <c r="I20" s="11" t="s">
        <v>28</v>
      </c>
      <c r="J20" s="13" t="s">
        <v>30</v>
      </c>
      <c r="L20" s="17"/>
    </row>
    <row r="21" spans="2:12" s="16" customFormat="1" ht="6.95" customHeight="1">
      <c r="B21" s="17"/>
      <c r="L21" s="17"/>
    </row>
    <row r="22" spans="2:12" s="16" customFormat="1" ht="12" customHeight="1">
      <c r="B22" s="17"/>
      <c r="D22" s="11" t="s">
        <v>31</v>
      </c>
      <c r="I22" s="11" t="s">
        <v>25</v>
      </c>
      <c r="J22" s="12" t="s">
        <v>32</v>
      </c>
      <c r="L22" s="17"/>
    </row>
    <row r="23" spans="2:12" s="16" customFormat="1" ht="18" customHeight="1">
      <c r="B23" s="17"/>
      <c r="E23" s="12" t="s">
        <v>33</v>
      </c>
      <c r="I23" s="11" t="s">
        <v>28</v>
      </c>
      <c r="J23" s="12" t="s">
        <v>1</v>
      </c>
      <c r="L23" s="17"/>
    </row>
    <row r="24" spans="2:12" s="16" customFormat="1" ht="6.95" customHeight="1">
      <c r="B24" s="17"/>
      <c r="L24" s="17"/>
    </row>
    <row r="25" spans="2:12" s="16" customFormat="1" ht="12" customHeight="1">
      <c r="B25" s="17"/>
      <c r="D25" s="11" t="s">
        <v>35</v>
      </c>
      <c r="I25" s="11" t="s">
        <v>25</v>
      </c>
      <c r="J25" s="12" t="s">
        <v>1</v>
      </c>
      <c r="L25" s="17"/>
    </row>
    <row r="26" spans="2:12" s="16" customFormat="1" ht="18" customHeight="1">
      <c r="B26" s="17"/>
      <c r="E26" s="12" t="s">
        <v>36</v>
      </c>
      <c r="I26" s="11" t="s">
        <v>28</v>
      </c>
      <c r="J26" s="12" t="s">
        <v>1</v>
      </c>
      <c r="L26" s="17"/>
    </row>
    <row r="27" spans="2:12" s="16" customFormat="1" ht="6.95" customHeight="1">
      <c r="B27" s="17"/>
      <c r="L27" s="17"/>
    </row>
    <row r="28" spans="2:12" s="16" customFormat="1" ht="12" customHeight="1">
      <c r="B28" s="17"/>
      <c r="D28" s="11" t="s">
        <v>37</v>
      </c>
      <c r="L28" s="17"/>
    </row>
    <row r="29" spans="2:12" s="82" customFormat="1" ht="16.5" customHeight="1">
      <c r="B29" s="83"/>
      <c r="E29" s="232" t="s">
        <v>1</v>
      </c>
      <c r="F29" s="232"/>
      <c r="G29" s="232"/>
      <c r="H29" s="232"/>
      <c r="L29" s="83"/>
    </row>
    <row r="30" spans="2:12" s="16" customFormat="1" ht="6.95" customHeight="1">
      <c r="B30" s="17"/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25.35" customHeight="1">
      <c r="B32" s="17"/>
      <c r="D32" s="84" t="s">
        <v>38</v>
      </c>
      <c r="J32" s="85">
        <f>ROUND(J125, 2)</f>
        <v>0</v>
      </c>
      <c r="L32" s="17"/>
    </row>
    <row r="33" spans="2:12" s="16" customFormat="1" ht="6.95" customHeight="1">
      <c r="B33" s="17"/>
      <c r="D33" s="39"/>
      <c r="E33" s="39"/>
      <c r="F33" s="39"/>
      <c r="G33" s="39"/>
      <c r="H33" s="39"/>
      <c r="I33" s="39"/>
      <c r="J33" s="39"/>
      <c r="K33" s="39"/>
      <c r="L33" s="17"/>
    </row>
    <row r="34" spans="2:12" s="16" customFormat="1" ht="14.45" customHeight="1">
      <c r="B34" s="17"/>
      <c r="F34" s="86" t="s">
        <v>40</v>
      </c>
      <c r="I34" s="86" t="s">
        <v>39</v>
      </c>
      <c r="J34" s="86" t="s">
        <v>41</v>
      </c>
      <c r="L34" s="17"/>
    </row>
    <row r="35" spans="2:12" s="16" customFormat="1" ht="14.45" customHeight="1">
      <c r="B35" s="17"/>
      <c r="D35" s="87" t="s">
        <v>42</v>
      </c>
      <c r="E35" s="11" t="s">
        <v>43</v>
      </c>
      <c r="F35" s="73">
        <f>ROUND((SUM(BE125:BE229)),  2)</f>
        <v>0</v>
      </c>
      <c r="I35" s="88">
        <v>0.21</v>
      </c>
      <c r="J35" s="73">
        <f>ROUND(((SUM(BE125:BE229))*I35),  2)</f>
        <v>0</v>
      </c>
      <c r="L35" s="17"/>
    </row>
    <row r="36" spans="2:12" s="16" customFormat="1" ht="14.45" customHeight="1">
      <c r="B36" s="17"/>
      <c r="E36" s="11" t="s">
        <v>44</v>
      </c>
      <c r="F36" s="73">
        <f>ROUND((SUM(BF125:BF229)),  2)</f>
        <v>0</v>
      </c>
      <c r="I36" s="88">
        <v>0.15</v>
      </c>
      <c r="J36" s="73">
        <f>ROUND(((SUM(BF125:BF229))*I36),  2)</f>
        <v>0</v>
      </c>
      <c r="L36" s="17"/>
    </row>
    <row r="37" spans="2:12" s="16" customFormat="1" ht="14.45" hidden="1" customHeight="1">
      <c r="B37" s="17"/>
      <c r="E37" s="11" t="s">
        <v>45</v>
      </c>
      <c r="F37" s="73">
        <f>ROUND((SUM(BG125:BG229)),  2)</f>
        <v>0</v>
      </c>
      <c r="I37" s="88">
        <v>0.21</v>
      </c>
      <c r="J37" s="73">
        <f>0</f>
        <v>0</v>
      </c>
      <c r="L37" s="17"/>
    </row>
    <row r="38" spans="2:12" s="16" customFormat="1" ht="14.45" hidden="1" customHeight="1">
      <c r="B38" s="17"/>
      <c r="E38" s="11" t="s">
        <v>46</v>
      </c>
      <c r="F38" s="73">
        <f>ROUND((SUM(BH125:BH229)),  2)</f>
        <v>0</v>
      </c>
      <c r="I38" s="88">
        <v>0.15</v>
      </c>
      <c r="J38" s="73">
        <f>0</f>
        <v>0</v>
      </c>
      <c r="L38" s="17"/>
    </row>
    <row r="39" spans="2:12" s="16" customFormat="1" ht="14.45" hidden="1" customHeight="1">
      <c r="B39" s="17"/>
      <c r="E39" s="11" t="s">
        <v>47</v>
      </c>
      <c r="F39" s="73">
        <f>ROUND((SUM(BI125:BI229)),  2)</f>
        <v>0</v>
      </c>
      <c r="I39" s="88">
        <v>0</v>
      </c>
      <c r="J39" s="73">
        <f>0</f>
        <v>0</v>
      </c>
      <c r="L39" s="17"/>
    </row>
    <row r="40" spans="2:12" s="16" customFormat="1" ht="6.95" customHeight="1">
      <c r="B40" s="17"/>
      <c r="L40" s="17"/>
    </row>
    <row r="41" spans="2:12" s="16" customFormat="1" ht="25.35" customHeight="1">
      <c r="B41" s="17"/>
      <c r="C41" s="89"/>
      <c r="D41" s="90" t="s">
        <v>48</v>
      </c>
      <c r="E41" s="42"/>
      <c r="F41" s="42"/>
      <c r="G41" s="91" t="s">
        <v>49</v>
      </c>
      <c r="H41" s="92" t="s">
        <v>50</v>
      </c>
      <c r="I41" s="42"/>
      <c r="J41" s="93">
        <f>SUM(J32:J39)</f>
        <v>0</v>
      </c>
      <c r="K41" s="94"/>
      <c r="L41" s="17"/>
    </row>
    <row r="42" spans="2:12" s="16" customFormat="1" ht="14.45" customHeight="1">
      <c r="B42" s="17"/>
      <c r="L42" s="17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12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12" s="16" customFormat="1" ht="24.95" customHeight="1">
      <c r="B82" s="17"/>
      <c r="C82" s="6" t="s">
        <v>135</v>
      </c>
      <c r="L82" s="17"/>
    </row>
    <row r="83" spans="2:12" s="16" customFormat="1" ht="6.95" customHeight="1">
      <c r="B83" s="17"/>
      <c r="L83" s="17"/>
    </row>
    <row r="84" spans="2:12" s="16" customFormat="1" ht="12" customHeight="1">
      <c r="B84" s="17"/>
      <c r="C84" s="11" t="s">
        <v>16</v>
      </c>
      <c r="L84" s="17"/>
    </row>
    <row r="85" spans="2:12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12" ht="12" customHeight="1">
      <c r="B86" s="5"/>
      <c r="C86" s="11" t="s">
        <v>133</v>
      </c>
      <c r="L86" s="5"/>
    </row>
    <row r="87" spans="2:12" s="16" customFormat="1" ht="16.5" customHeight="1">
      <c r="B87" s="17"/>
      <c r="E87" s="267" t="s">
        <v>320</v>
      </c>
      <c r="F87" s="266"/>
      <c r="G87" s="266"/>
      <c r="H87" s="266"/>
      <c r="L87" s="17"/>
    </row>
    <row r="88" spans="2:12" s="16" customFormat="1" ht="12" customHeight="1">
      <c r="B88" s="17"/>
      <c r="C88" s="11" t="s">
        <v>321</v>
      </c>
      <c r="L88" s="17"/>
    </row>
    <row r="89" spans="2:12" s="16" customFormat="1" ht="16.5" customHeight="1">
      <c r="B89" s="17"/>
      <c r="E89" s="239" t="str">
        <f>E11</f>
        <v>SO.01-ZTI - Zdravotně technické instalace</v>
      </c>
      <c r="F89" s="266"/>
      <c r="G89" s="266"/>
      <c r="H89" s="266"/>
      <c r="L89" s="17"/>
    </row>
    <row r="90" spans="2:12" s="16" customFormat="1" ht="6.95" customHeight="1">
      <c r="B90" s="17"/>
      <c r="L90" s="17"/>
    </row>
    <row r="91" spans="2:12" s="16" customFormat="1" ht="12" customHeight="1">
      <c r="B91" s="17"/>
      <c r="C91" s="11" t="s">
        <v>20</v>
      </c>
      <c r="F91" s="12" t="str">
        <f>F14</f>
        <v>Obec Nebužely</v>
      </c>
      <c r="I91" s="11" t="s">
        <v>22</v>
      </c>
      <c r="J91" s="81" t="str">
        <f>IF(J14="","",J14)</f>
        <v>31. 3. 2022</v>
      </c>
      <c r="L91" s="17"/>
    </row>
    <row r="92" spans="2:12" s="16" customFormat="1" ht="6.95" customHeight="1">
      <c r="B92" s="17"/>
      <c r="L92" s="17"/>
    </row>
    <row r="93" spans="2:12" s="16" customFormat="1" ht="15.2" customHeight="1">
      <c r="B93" s="17"/>
      <c r="C93" s="11" t="s">
        <v>24</v>
      </c>
      <c r="F93" s="12" t="str">
        <f>E17</f>
        <v>Vodárny Kladno – Mělník, a.s.</v>
      </c>
      <c r="I93" s="11" t="s">
        <v>31</v>
      </c>
      <c r="J93" s="97" t="str">
        <f>E23</f>
        <v>SERVIS ISA s.r.o.</v>
      </c>
      <c r="L93" s="17"/>
    </row>
    <row r="94" spans="2:12" s="16" customFormat="1" ht="15.2" customHeight="1">
      <c r="B94" s="17"/>
      <c r="C94" s="11" t="s">
        <v>29</v>
      </c>
      <c r="F94" s="12" t="str">
        <f>IF(E20="","",E20)</f>
        <v>Vyplň údaj</v>
      </c>
      <c r="I94" s="11" t="s">
        <v>35</v>
      </c>
      <c r="J94" s="97" t="str">
        <f>E26</f>
        <v xml:space="preserve"> </v>
      </c>
      <c r="L94" s="17"/>
    </row>
    <row r="95" spans="2:12" s="16" customFormat="1" ht="10.35" customHeight="1">
      <c r="B95" s="17"/>
      <c r="L95" s="17"/>
    </row>
    <row r="96" spans="2:12" s="16" customFormat="1" ht="29.25" customHeight="1">
      <c r="B96" s="17"/>
      <c r="C96" s="98" t="s">
        <v>136</v>
      </c>
      <c r="D96" s="89"/>
      <c r="E96" s="89"/>
      <c r="F96" s="89"/>
      <c r="G96" s="89"/>
      <c r="H96" s="89"/>
      <c r="I96" s="89"/>
      <c r="J96" s="99" t="s">
        <v>137</v>
      </c>
      <c r="K96" s="89"/>
      <c r="L96" s="17"/>
    </row>
    <row r="97" spans="2:47" s="16" customFormat="1" ht="10.35" customHeight="1">
      <c r="B97" s="17"/>
      <c r="L97" s="17"/>
    </row>
    <row r="98" spans="2:47" s="16" customFormat="1" ht="22.9" customHeight="1">
      <c r="B98" s="17"/>
      <c r="C98" s="100" t="s">
        <v>138</v>
      </c>
      <c r="J98" s="85">
        <f>J125</f>
        <v>0</v>
      </c>
      <c r="L98" s="17"/>
      <c r="AU98" s="2" t="s">
        <v>139</v>
      </c>
    </row>
    <row r="99" spans="2:47" s="101" customFormat="1" ht="24.95" customHeight="1">
      <c r="B99" s="102"/>
      <c r="D99" s="103" t="s">
        <v>332</v>
      </c>
      <c r="E99" s="104"/>
      <c r="F99" s="104"/>
      <c r="G99" s="104"/>
      <c r="H99" s="104"/>
      <c r="I99" s="104"/>
      <c r="J99" s="105">
        <f>J126</f>
        <v>0</v>
      </c>
      <c r="L99" s="102"/>
    </row>
    <row r="100" spans="2:47" s="70" customFormat="1" ht="19.899999999999999" customHeight="1">
      <c r="B100" s="106"/>
      <c r="D100" s="107" t="s">
        <v>1578</v>
      </c>
      <c r="E100" s="108"/>
      <c r="F100" s="108"/>
      <c r="G100" s="108"/>
      <c r="H100" s="108"/>
      <c r="I100" s="108"/>
      <c r="J100" s="109">
        <f>J127</f>
        <v>0</v>
      </c>
      <c r="L100" s="106"/>
    </row>
    <row r="101" spans="2:47" s="70" customFormat="1" ht="19.899999999999999" customHeight="1">
      <c r="B101" s="106"/>
      <c r="D101" s="107" t="s">
        <v>1579</v>
      </c>
      <c r="E101" s="108"/>
      <c r="F101" s="108"/>
      <c r="G101" s="108"/>
      <c r="H101" s="108"/>
      <c r="I101" s="108"/>
      <c r="J101" s="109">
        <f>J153</f>
        <v>0</v>
      </c>
      <c r="L101" s="106"/>
    </row>
    <row r="102" spans="2:47" s="70" customFormat="1" ht="19.899999999999999" customHeight="1">
      <c r="B102" s="106"/>
      <c r="D102" s="107" t="s">
        <v>1580</v>
      </c>
      <c r="E102" s="108"/>
      <c r="F102" s="108"/>
      <c r="G102" s="108"/>
      <c r="H102" s="108"/>
      <c r="I102" s="108"/>
      <c r="J102" s="109">
        <f>J211</f>
        <v>0</v>
      </c>
      <c r="L102" s="106"/>
    </row>
    <row r="103" spans="2:47" s="70" customFormat="1" ht="19.899999999999999" customHeight="1">
      <c r="B103" s="106"/>
      <c r="D103" s="107" t="s">
        <v>1581</v>
      </c>
      <c r="E103" s="108"/>
      <c r="F103" s="108"/>
      <c r="G103" s="108"/>
      <c r="H103" s="108"/>
      <c r="I103" s="108"/>
      <c r="J103" s="109">
        <f>J227</f>
        <v>0</v>
      </c>
      <c r="L103" s="106"/>
    </row>
    <row r="104" spans="2:47" s="16" customFormat="1" ht="21.75" customHeight="1">
      <c r="B104" s="17"/>
      <c r="L104" s="17"/>
    </row>
    <row r="105" spans="2:47" s="16" customFormat="1" ht="6.95" customHeight="1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17"/>
    </row>
    <row r="109" spans="2:47" s="16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17"/>
    </row>
    <row r="110" spans="2:47" s="16" customFormat="1" ht="24.95" customHeight="1">
      <c r="B110" s="17"/>
      <c r="C110" s="6" t="s">
        <v>150</v>
      </c>
      <c r="L110" s="17"/>
    </row>
    <row r="111" spans="2:47" s="16" customFormat="1" ht="6.95" customHeight="1">
      <c r="B111" s="17"/>
      <c r="L111" s="17"/>
    </row>
    <row r="112" spans="2:47" s="16" customFormat="1" ht="12" customHeight="1">
      <c r="B112" s="17"/>
      <c r="C112" s="11" t="s">
        <v>16</v>
      </c>
      <c r="L112" s="17"/>
    </row>
    <row r="113" spans="2:65" s="16" customFormat="1" ht="16.5" customHeight="1">
      <c r="B113" s="17"/>
      <c r="E113" s="267" t="str">
        <f>E7</f>
        <v>ČOV Nebužely - rekonstrukce</v>
      </c>
      <c r="F113" s="268"/>
      <c r="G113" s="268"/>
      <c r="H113" s="268"/>
      <c r="L113" s="17"/>
    </row>
    <row r="114" spans="2:65" ht="12" customHeight="1">
      <c r="B114" s="5"/>
      <c r="C114" s="11" t="s">
        <v>133</v>
      </c>
      <c r="L114" s="5"/>
    </row>
    <row r="115" spans="2:65" s="16" customFormat="1" ht="16.5" customHeight="1">
      <c r="B115" s="17"/>
      <c r="E115" s="267" t="s">
        <v>320</v>
      </c>
      <c r="F115" s="266"/>
      <c r="G115" s="266"/>
      <c r="H115" s="266"/>
      <c r="L115" s="17"/>
    </row>
    <row r="116" spans="2:65" s="16" customFormat="1" ht="12" customHeight="1">
      <c r="B116" s="17"/>
      <c r="C116" s="11" t="s">
        <v>321</v>
      </c>
      <c r="L116" s="17"/>
    </row>
    <row r="117" spans="2:65" s="16" customFormat="1" ht="16.5" customHeight="1">
      <c r="B117" s="17"/>
      <c r="E117" s="239" t="str">
        <f>E11</f>
        <v>SO.01-ZTI - Zdravotně technické instalace</v>
      </c>
      <c r="F117" s="266"/>
      <c r="G117" s="266"/>
      <c r="H117" s="266"/>
      <c r="L117" s="17"/>
    </row>
    <row r="118" spans="2:65" s="16" customFormat="1" ht="6.95" customHeight="1">
      <c r="B118" s="17"/>
      <c r="L118" s="17"/>
    </row>
    <row r="119" spans="2:65" s="16" customFormat="1" ht="12" customHeight="1">
      <c r="B119" s="17"/>
      <c r="C119" s="11" t="s">
        <v>20</v>
      </c>
      <c r="F119" s="12" t="str">
        <f>F14</f>
        <v>Obec Nebužely</v>
      </c>
      <c r="I119" s="11" t="s">
        <v>22</v>
      </c>
      <c r="J119" s="81" t="str">
        <f>IF(J14="","",J14)</f>
        <v>31. 3. 2022</v>
      </c>
      <c r="L119" s="17"/>
    </row>
    <row r="120" spans="2:65" s="16" customFormat="1" ht="6.95" customHeight="1">
      <c r="B120" s="17"/>
      <c r="L120" s="17"/>
    </row>
    <row r="121" spans="2:65" s="16" customFormat="1" ht="15.2" customHeight="1">
      <c r="B121" s="17"/>
      <c r="C121" s="11" t="s">
        <v>24</v>
      </c>
      <c r="F121" s="12" t="str">
        <f>E17</f>
        <v>Vodárny Kladno – Mělník, a.s.</v>
      </c>
      <c r="I121" s="11" t="s">
        <v>31</v>
      </c>
      <c r="J121" s="97" t="str">
        <f>E23</f>
        <v>SERVIS ISA s.r.o.</v>
      </c>
      <c r="L121" s="17"/>
    </row>
    <row r="122" spans="2:65" s="16" customFormat="1" ht="15.2" customHeight="1">
      <c r="B122" s="17"/>
      <c r="C122" s="11" t="s">
        <v>29</v>
      </c>
      <c r="F122" s="12" t="str">
        <f>IF(E20="","",E20)</f>
        <v>Vyplň údaj</v>
      </c>
      <c r="I122" s="11" t="s">
        <v>35</v>
      </c>
      <c r="J122" s="97" t="str">
        <f>E26</f>
        <v xml:space="preserve"> </v>
      </c>
      <c r="L122" s="17"/>
    </row>
    <row r="123" spans="2:65" s="16" customFormat="1" ht="10.35" customHeight="1">
      <c r="B123" s="17"/>
      <c r="L123" s="17"/>
    </row>
    <row r="124" spans="2:65" s="110" customFormat="1" ht="29.25" customHeight="1">
      <c r="B124" s="111"/>
      <c r="C124" s="112" t="s">
        <v>151</v>
      </c>
      <c r="D124" s="113" t="s">
        <v>63</v>
      </c>
      <c r="E124" s="113" t="s">
        <v>59</v>
      </c>
      <c r="F124" s="113" t="s">
        <v>60</v>
      </c>
      <c r="G124" s="113" t="s">
        <v>152</v>
      </c>
      <c r="H124" s="113" t="s">
        <v>153</v>
      </c>
      <c r="I124" s="113" t="s">
        <v>154</v>
      </c>
      <c r="J124" s="113" t="s">
        <v>137</v>
      </c>
      <c r="K124" s="114" t="s">
        <v>155</v>
      </c>
      <c r="L124" s="111"/>
      <c r="M124" s="44" t="s">
        <v>1</v>
      </c>
      <c r="N124" s="45" t="s">
        <v>42</v>
      </c>
      <c r="O124" s="45" t="s">
        <v>156</v>
      </c>
      <c r="P124" s="45" t="s">
        <v>157</v>
      </c>
      <c r="Q124" s="45" t="s">
        <v>158</v>
      </c>
      <c r="R124" s="45" t="s">
        <v>159</v>
      </c>
      <c r="S124" s="45" t="s">
        <v>160</v>
      </c>
      <c r="T124" s="46" t="s">
        <v>161</v>
      </c>
    </row>
    <row r="125" spans="2:65" s="16" customFormat="1" ht="22.9" customHeight="1">
      <c r="B125" s="17"/>
      <c r="C125" s="50" t="s">
        <v>162</v>
      </c>
      <c r="J125" s="115">
        <f>BK125</f>
        <v>0</v>
      </c>
      <c r="L125" s="17"/>
      <c r="M125" s="47"/>
      <c r="N125" s="39"/>
      <c r="O125" s="39"/>
      <c r="P125" s="116">
        <f>P126</f>
        <v>0</v>
      </c>
      <c r="Q125" s="39"/>
      <c r="R125" s="116">
        <f>R126</f>
        <v>0.19124294999999999</v>
      </c>
      <c r="S125" s="39"/>
      <c r="T125" s="117">
        <f>T126</f>
        <v>0</v>
      </c>
      <c r="AT125" s="2" t="s">
        <v>77</v>
      </c>
      <c r="AU125" s="2" t="s">
        <v>139</v>
      </c>
      <c r="BK125" s="118">
        <f>BK126</f>
        <v>0</v>
      </c>
    </row>
    <row r="126" spans="2:65" s="119" customFormat="1" ht="25.9" customHeight="1">
      <c r="B126" s="120"/>
      <c r="D126" s="121" t="s">
        <v>77</v>
      </c>
      <c r="E126" s="122" t="s">
        <v>946</v>
      </c>
      <c r="F126" s="122" t="s">
        <v>947</v>
      </c>
      <c r="I126" s="123"/>
      <c r="J126" s="124">
        <f>BK126</f>
        <v>0</v>
      </c>
      <c r="L126" s="120"/>
      <c r="M126" s="125"/>
      <c r="P126" s="126">
        <f>P127+P153+P211+P227</f>
        <v>0</v>
      </c>
      <c r="R126" s="126">
        <f>R127+R153+R211+R227</f>
        <v>0.19124294999999999</v>
      </c>
      <c r="T126" s="127">
        <f>T127+T153+T211+T227</f>
        <v>0</v>
      </c>
      <c r="AR126" s="121" t="s">
        <v>88</v>
      </c>
      <c r="AT126" s="128" t="s">
        <v>77</v>
      </c>
      <c r="AU126" s="128" t="s">
        <v>78</v>
      </c>
      <c r="AY126" s="121" t="s">
        <v>165</v>
      </c>
      <c r="BK126" s="129">
        <f>BK127+BK153+BK211+BK227</f>
        <v>0</v>
      </c>
    </row>
    <row r="127" spans="2:65" s="119" customFormat="1" ht="22.9" customHeight="1">
      <c r="B127" s="120"/>
      <c r="D127" s="121" t="s">
        <v>77</v>
      </c>
      <c r="E127" s="130" t="s">
        <v>1582</v>
      </c>
      <c r="F127" s="130" t="s">
        <v>1583</v>
      </c>
      <c r="I127" s="123"/>
      <c r="J127" s="131">
        <f>BK127</f>
        <v>0</v>
      </c>
      <c r="L127" s="120"/>
      <c r="M127" s="125"/>
      <c r="P127" s="126">
        <f>SUM(P128:P152)</f>
        <v>0</v>
      </c>
      <c r="R127" s="126">
        <f>SUM(R128:R152)</f>
        <v>1.2293000000000002E-2</v>
      </c>
      <c r="T127" s="127">
        <f>SUM(T128:T152)</f>
        <v>0</v>
      </c>
      <c r="AR127" s="121" t="s">
        <v>88</v>
      </c>
      <c r="AT127" s="128" t="s">
        <v>77</v>
      </c>
      <c r="AU127" s="128" t="s">
        <v>86</v>
      </c>
      <c r="AY127" s="121" t="s">
        <v>165</v>
      </c>
      <c r="BK127" s="129">
        <f>SUM(BK128:BK152)</f>
        <v>0</v>
      </c>
    </row>
    <row r="128" spans="2:65" s="16" customFormat="1" ht="16.5" customHeight="1">
      <c r="B128" s="17"/>
      <c r="C128" s="132" t="s">
        <v>86</v>
      </c>
      <c r="D128" s="132" t="s">
        <v>167</v>
      </c>
      <c r="E128" s="133" t="s">
        <v>1584</v>
      </c>
      <c r="F128" s="134" t="s">
        <v>1585</v>
      </c>
      <c r="G128" s="135" t="s">
        <v>248</v>
      </c>
      <c r="H128" s="136">
        <v>1.8</v>
      </c>
      <c r="I128" s="137"/>
      <c r="J128" s="138">
        <f>ROUND(I128*H128,2)</f>
        <v>0</v>
      </c>
      <c r="K128" s="134" t="s">
        <v>171</v>
      </c>
      <c r="L128" s="17"/>
      <c r="M128" s="139" t="s">
        <v>1</v>
      </c>
      <c r="N128" s="140" t="s">
        <v>43</v>
      </c>
      <c r="P128" s="141">
        <f>O128*H128</f>
        <v>0</v>
      </c>
      <c r="Q128" s="141">
        <v>2.0600000000000002E-3</v>
      </c>
      <c r="R128" s="141">
        <f>Q128*H128</f>
        <v>3.7080000000000004E-3</v>
      </c>
      <c r="S128" s="141">
        <v>0</v>
      </c>
      <c r="T128" s="142">
        <f>S128*H128</f>
        <v>0</v>
      </c>
      <c r="AR128" s="143" t="s">
        <v>249</v>
      </c>
      <c r="AT128" s="143" t="s">
        <v>167</v>
      </c>
      <c r="AU128" s="143" t="s">
        <v>88</v>
      </c>
      <c r="AY128" s="2" t="s">
        <v>165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2" t="s">
        <v>86</v>
      </c>
      <c r="BK128" s="144">
        <f>ROUND(I128*H128,2)</f>
        <v>0</v>
      </c>
      <c r="BL128" s="2" t="s">
        <v>249</v>
      </c>
      <c r="BM128" s="143" t="s">
        <v>1586</v>
      </c>
    </row>
    <row r="129" spans="2:65" s="16" customFormat="1">
      <c r="B129" s="17"/>
      <c r="D129" s="145" t="s">
        <v>174</v>
      </c>
      <c r="F129" s="146" t="s">
        <v>1587</v>
      </c>
      <c r="I129" s="147"/>
      <c r="L129" s="17"/>
      <c r="M129" s="148"/>
      <c r="T129" s="41"/>
      <c r="AT129" s="2" t="s">
        <v>174</v>
      </c>
      <c r="AU129" s="2" t="s">
        <v>88</v>
      </c>
    </row>
    <row r="130" spans="2:65" s="149" customFormat="1" ht="11.25">
      <c r="B130" s="150"/>
      <c r="D130" s="151" t="s">
        <v>176</v>
      </c>
      <c r="E130" s="152" t="s">
        <v>1</v>
      </c>
      <c r="F130" s="153" t="s">
        <v>1588</v>
      </c>
      <c r="H130" s="152" t="s">
        <v>1</v>
      </c>
      <c r="I130" s="154"/>
      <c r="L130" s="150"/>
      <c r="M130" s="155"/>
      <c r="T130" s="156"/>
      <c r="AT130" s="152" t="s">
        <v>176</v>
      </c>
      <c r="AU130" s="152" t="s">
        <v>88</v>
      </c>
      <c r="AV130" s="149" t="s">
        <v>86</v>
      </c>
      <c r="AW130" s="149" t="s">
        <v>34</v>
      </c>
      <c r="AX130" s="149" t="s">
        <v>78</v>
      </c>
      <c r="AY130" s="152" t="s">
        <v>165</v>
      </c>
    </row>
    <row r="131" spans="2:65" s="157" customFormat="1" ht="11.25">
      <c r="B131" s="158"/>
      <c r="D131" s="151" t="s">
        <v>176</v>
      </c>
      <c r="E131" s="159" t="s">
        <v>1</v>
      </c>
      <c r="F131" s="160" t="s">
        <v>1589</v>
      </c>
      <c r="H131" s="161">
        <v>1.8</v>
      </c>
      <c r="I131" s="162"/>
      <c r="L131" s="158"/>
      <c r="M131" s="163"/>
      <c r="T131" s="164"/>
      <c r="AT131" s="159" t="s">
        <v>176</v>
      </c>
      <c r="AU131" s="159" t="s">
        <v>88</v>
      </c>
      <c r="AV131" s="157" t="s">
        <v>88</v>
      </c>
      <c r="AW131" s="157" t="s">
        <v>34</v>
      </c>
      <c r="AX131" s="157" t="s">
        <v>86</v>
      </c>
      <c r="AY131" s="159" t="s">
        <v>165</v>
      </c>
    </row>
    <row r="132" spans="2:65" s="16" customFormat="1" ht="16.5" customHeight="1">
      <c r="B132" s="17"/>
      <c r="C132" s="132" t="s">
        <v>88</v>
      </c>
      <c r="D132" s="132" t="s">
        <v>167</v>
      </c>
      <c r="E132" s="133" t="s">
        <v>1590</v>
      </c>
      <c r="F132" s="134" t="s">
        <v>1591</v>
      </c>
      <c r="G132" s="135" t="s">
        <v>248</v>
      </c>
      <c r="H132" s="136">
        <v>4</v>
      </c>
      <c r="I132" s="137"/>
      <c r="J132" s="138">
        <f>ROUND(I132*H132,2)</f>
        <v>0</v>
      </c>
      <c r="K132" s="134" t="s">
        <v>171</v>
      </c>
      <c r="L132" s="17"/>
      <c r="M132" s="139" t="s">
        <v>1</v>
      </c>
      <c r="N132" s="140" t="s">
        <v>43</v>
      </c>
      <c r="P132" s="141">
        <f>O132*H132</f>
        <v>0</v>
      </c>
      <c r="Q132" s="141">
        <v>1.8400000000000001E-3</v>
      </c>
      <c r="R132" s="141">
        <f>Q132*H132</f>
        <v>7.3600000000000002E-3</v>
      </c>
      <c r="S132" s="141">
        <v>0</v>
      </c>
      <c r="T132" s="142">
        <f>S132*H132</f>
        <v>0</v>
      </c>
      <c r="AR132" s="143" t="s">
        <v>249</v>
      </c>
      <c r="AT132" s="143" t="s">
        <v>167</v>
      </c>
      <c r="AU132" s="143" t="s">
        <v>88</v>
      </c>
      <c r="AY132" s="2" t="s">
        <v>165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2" t="s">
        <v>86</v>
      </c>
      <c r="BK132" s="144">
        <f>ROUND(I132*H132,2)</f>
        <v>0</v>
      </c>
      <c r="BL132" s="2" t="s">
        <v>249</v>
      </c>
      <c r="BM132" s="143" t="s">
        <v>1592</v>
      </c>
    </row>
    <row r="133" spans="2:65" s="16" customFormat="1">
      <c r="B133" s="17"/>
      <c r="D133" s="145" t="s">
        <v>174</v>
      </c>
      <c r="F133" s="146" t="s">
        <v>1593</v>
      </c>
      <c r="I133" s="147"/>
      <c r="L133" s="17"/>
      <c r="M133" s="148"/>
      <c r="T133" s="41"/>
      <c r="AT133" s="2" t="s">
        <v>174</v>
      </c>
      <c r="AU133" s="2" t="s">
        <v>88</v>
      </c>
    </row>
    <row r="134" spans="2:65" s="149" customFormat="1" ht="11.25">
      <c r="B134" s="150"/>
      <c r="D134" s="151" t="s">
        <v>176</v>
      </c>
      <c r="E134" s="152" t="s">
        <v>1</v>
      </c>
      <c r="F134" s="153" t="s">
        <v>1588</v>
      </c>
      <c r="H134" s="152" t="s">
        <v>1</v>
      </c>
      <c r="I134" s="154"/>
      <c r="L134" s="150"/>
      <c r="M134" s="155"/>
      <c r="T134" s="156"/>
      <c r="AT134" s="152" t="s">
        <v>176</v>
      </c>
      <c r="AU134" s="152" t="s">
        <v>88</v>
      </c>
      <c r="AV134" s="149" t="s">
        <v>86</v>
      </c>
      <c r="AW134" s="149" t="s">
        <v>34</v>
      </c>
      <c r="AX134" s="149" t="s">
        <v>78</v>
      </c>
      <c r="AY134" s="152" t="s">
        <v>165</v>
      </c>
    </row>
    <row r="135" spans="2:65" s="157" customFormat="1" ht="11.25">
      <c r="B135" s="158"/>
      <c r="D135" s="151" t="s">
        <v>176</v>
      </c>
      <c r="E135" s="159" t="s">
        <v>1</v>
      </c>
      <c r="F135" s="160" t="s">
        <v>1594</v>
      </c>
      <c r="H135" s="161">
        <v>4</v>
      </c>
      <c r="I135" s="162"/>
      <c r="L135" s="158"/>
      <c r="M135" s="163"/>
      <c r="T135" s="164"/>
      <c r="AT135" s="159" t="s">
        <v>176</v>
      </c>
      <c r="AU135" s="159" t="s">
        <v>88</v>
      </c>
      <c r="AV135" s="157" t="s">
        <v>88</v>
      </c>
      <c r="AW135" s="157" t="s">
        <v>34</v>
      </c>
      <c r="AX135" s="157" t="s">
        <v>86</v>
      </c>
      <c r="AY135" s="159" t="s">
        <v>165</v>
      </c>
    </row>
    <row r="136" spans="2:65" s="16" customFormat="1" ht="16.5" customHeight="1">
      <c r="B136" s="17"/>
      <c r="C136" s="132" t="s">
        <v>184</v>
      </c>
      <c r="D136" s="132" t="s">
        <v>167</v>
      </c>
      <c r="E136" s="133" t="s">
        <v>1595</v>
      </c>
      <c r="F136" s="134" t="s">
        <v>1596</v>
      </c>
      <c r="G136" s="135" t="s">
        <v>248</v>
      </c>
      <c r="H136" s="136">
        <v>1.1000000000000001</v>
      </c>
      <c r="I136" s="137"/>
      <c r="J136" s="138">
        <f>ROUND(I136*H136,2)</f>
        <v>0</v>
      </c>
      <c r="K136" s="134" t="s">
        <v>1</v>
      </c>
      <c r="L136" s="17"/>
      <c r="M136" s="139" t="s">
        <v>1</v>
      </c>
      <c r="N136" s="140" t="s">
        <v>43</v>
      </c>
      <c r="P136" s="141">
        <f>O136*H136</f>
        <v>0</v>
      </c>
      <c r="Q136" s="141">
        <v>4.0999999999999999E-4</v>
      </c>
      <c r="R136" s="141">
        <f>Q136*H136</f>
        <v>4.5100000000000001E-4</v>
      </c>
      <c r="S136" s="141">
        <v>0</v>
      </c>
      <c r="T136" s="142">
        <f>S136*H136</f>
        <v>0</v>
      </c>
      <c r="AR136" s="143" t="s">
        <v>249</v>
      </c>
      <c r="AT136" s="143" t="s">
        <v>167</v>
      </c>
      <c r="AU136" s="143" t="s">
        <v>88</v>
      </c>
      <c r="AY136" s="2" t="s">
        <v>165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2" t="s">
        <v>86</v>
      </c>
      <c r="BK136" s="144">
        <f>ROUND(I136*H136,2)</f>
        <v>0</v>
      </c>
      <c r="BL136" s="2" t="s">
        <v>249</v>
      </c>
      <c r="BM136" s="143" t="s">
        <v>1597</v>
      </c>
    </row>
    <row r="137" spans="2:65" s="16" customFormat="1" ht="39">
      <c r="B137" s="17"/>
      <c r="D137" s="151" t="s">
        <v>205</v>
      </c>
      <c r="F137" s="173" t="s">
        <v>1598</v>
      </c>
      <c r="I137" s="147"/>
      <c r="L137" s="17"/>
      <c r="M137" s="148"/>
      <c r="T137" s="41"/>
      <c r="AT137" s="2" t="s">
        <v>205</v>
      </c>
      <c r="AU137" s="2" t="s">
        <v>88</v>
      </c>
    </row>
    <row r="138" spans="2:65" s="149" customFormat="1" ht="11.25">
      <c r="B138" s="150"/>
      <c r="D138" s="151" t="s">
        <v>176</v>
      </c>
      <c r="E138" s="152" t="s">
        <v>1</v>
      </c>
      <c r="F138" s="153" t="s">
        <v>1588</v>
      </c>
      <c r="H138" s="152" t="s">
        <v>1</v>
      </c>
      <c r="I138" s="154"/>
      <c r="L138" s="150"/>
      <c r="M138" s="155"/>
      <c r="T138" s="156"/>
      <c r="AT138" s="152" t="s">
        <v>176</v>
      </c>
      <c r="AU138" s="152" t="s">
        <v>88</v>
      </c>
      <c r="AV138" s="149" t="s">
        <v>86</v>
      </c>
      <c r="AW138" s="149" t="s">
        <v>34</v>
      </c>
      <c r="AX138" s="149" t="s">
        <v>78</v>
      </c>
      <c r="AY138" s="152" t="s">
        <v>165</v>
      </c>
    </row>
    <row r="139" spans="2:65" s="157" customFormat="1" ht="11.25">
      <c r="B139" s="158"/>
      <c r="D139" s="151" t="s">
        <v>176</v>
      </c>
      <c r="E139" s="159" t="s">
        <v>1</v>
      </c>
      <c r="F139" s="160" t="s">
        <v>1599</v>
      </c>
      <c r="H139" s="161">
        <v>1.1000000000000001</v>
      </c>
      <c r="I139" s="162"/>
      <c r="L139" s="158"/>
      <c r="M139" s="163"/>
      <c r="T139" s="164"/>
      <c r="AT139" s="159" t="s">
        <v>176</v>
      </c>
      <c r="AU139" s="159" t="s">
        <v>88</v>
      </c>
      <c r="AV139" s="157" t="s">
        <v>88</v>
      </c>
      <c r="AW139" s="157" t="s">
        <v>34</v>
      </c>
      <c r="AX139" s="157" t="s">
        <v>86</v>
      </c>
      <c r="AY139" s="159" t="s">
        <v>165</v>
      </c>
    </row>
    <row r="140" spans="2:65" s="16" customFormat="1" ht="16.5" customHeight="1">
      <c r="B140" s="17"/>
      <c r="C140" s="132" t="s">
        <v>172</v>
      </c>
      <c r="D140" s="132" t="s">
        <v>167</v>
      </c>
      <c r="E140" s="133" t="s">
        <v>1600</v>
      </c>
      <c r="F140" s="134" t="s">
        <v>1601</v>
      </c>
      <c r="G140" s="135" t="s">
        <v>248</v>
      </c>
      <c r="H140" s="136">
        <v>0.6</v>
      </c>
      <c r="I140" s="137"/>
      <c r="J140" s="138">
        <f>ROUND(I140*H140,2)</f>
        <v>0</v>
      </c>
      <c r="K140" s="134" t="s">
        <v>171</v>
      </c>
      <c r="L140" s="17"/>
      <c r="M140" s="139" t="s">
        <v>1</v>
      </c>
      <c r="N140" s="140" t="s">
        <v>43</v>
      </c>
      <c r="P140" s="141">
        <f>O140*H140</f>
        <v>0</v>
      </c>
      <c r="Q140" s="141">
        <v>4.0999999999999999E-4</v>
      </c>
      <c r="R140" s="141">
        <f>Q140*H140</f>
        <v>2.4599999999999996E-4</v>
      </c>
      <c r="S140" s="141">
        <v>0</v>
      </c>
      <c r="T140" s="142">
        <f>S140*H140</f>
        <v>0</v>
      </c>
      <c r="AR140" s="143" t="s">
        <v>249</v>
      </c>
      <c r="AT140" s="143" t="s">
        <v>167</v>
      </c>
      <c r="AU140" s="143" t="s">
        <v>88</v>
      </c>
      <c r="AY140" s="2" t="s">
        <v>165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2" t="s">
        <v>86</v>
      </c>
      <c r="BK140" s="144">
        <f>ROUND(I140*H140,2)</f>
        <v>0</v>
      </c>
      <c r="BL140" s="2" t="s">
        <v>249</v>
      </c>
      <c r="BM140" s="143" t="s">
        <v>1602</v>
      </c>
    </row>
    <row r="141" spans="2:65" s="16" customFormat="1">
      <c r="B141" s="17"/>
      <c r="D141" s="145" t="s">
        <v>174</v>
      </c>
      <c r="F141" s="146" t="s">
        <v>1603</v>
      </c>
      <c r="I141" s="147"/>
      <c r="L141" s="17"/>
      <c r="M141" s="148"/>
      <c r="T141" s="41"/>
      <c r="AT141" s="2" t="s">
        <v>174</v>
      </c>
      <c r="AU141" s="2" t="s">
        <v>88</v>
      </c>
    </row>
    <row r="142" spans="2:65" s="16" customFormat="1" ht="39">
      <c r="B142" s="17"/>
      <c r="D142" s="151" t="s">
        <v>205</v>
      </c>
      <c r="F142" s="173" t="s">
        <v>1598</v>
      </c>
      <c r="I142" s="147"/>
      <c r="L142" s="17"/>
      <c r="M142" s="148"/>
      <c r="T142" s="41"/>
      <c r="AT142" s="2" t="s">
        <v>205</v>
      </c>
      <c r="AU142" s="2" t="s">
        <v>88</v>
      </c>
    </row>
    <row r="143" spans="2:65" s="149" customFormat="1" ht="11.25">
      <c r="B143" s="150"/>
      <c r="D143" s="151" t="s">
        <v>176</v>
      </c>
      <c r="E143" s="152" t="s">
        <v>1</v>
      </c>
      <c r="F143" s="153" t="s">
        <v>1588</v>
      </c>
      <c r="H143" s="152" t="s">
        <v>1</v>
      </c>
      <c r="I143" s="154"/>
      <c r="L143" s="150"/>
      <c r="M143" s="155"/>
      <c r="T143" s="156"/>
      <c r="AT143" s="152" t="s">
        <v>176</v>
      </c>
      <c r="AU143" s="152" t="s">
        <v>88</v>
      </c>
      <c r="AV143" s="149" t="s">
        <v>86</v>
      </c>
      <c r="AW143" s="149" t="s">
        <v>34</v>
      </c>
      <c r="AX143" s="149" t="s">
        <v>78</v>
      </c>
      <c r="AY143" s="152" t="s">
        <v>165</v>
      </c>
    </row>
    <row r="144" spans="2:65" s="157" customFormat="1" ht="11.25">
      <c r="B144" s="158"/>
      <c r="D144" s="151" t="s">
        <v>176</v>
      </c>
      <c r="E144" s="159" t="s">
        <v>1</v>
      </c>
      <c r="F144" s="160" t="s">
        <v>1604</v>
      </c>
      <c r="H144" s="161">
        <v>0.6</v>
      </c>
      <c r="I144" s="162"/>
      <c r="L144" s="158"/>
      <c r="M144" s="163"/>
      <c r="T144" s="164"/>
      <c r="AT144" s="159" t="s">
        <v>176</v>
      </c>
      <c r="AU144" s="159" t="s">
        <v>88</v>
      </c>
      <c r="AV144" s="157" t="s">
        <v>88</v>
      </c>
      <c r="AW144" s="157" t="s">
        <v>34</v>
      </c>
      <c r="AX144" s="157" t="s">
        <v>86</v>
      </c>
      <c r="AY144" s="159" t="s">
        <v>165</v>
      </c>
    </row>
    <row r="145" spans="2:65" s="16" customFormat="1" ht="16.5" customHeight="1">
      <c r="B145" s="17"/>
      <c r="C145" s="132" t="s">
        <v>200</v>
      </c>
      <c r="D145" s="132" t="s">
        <v>167</v>
      </c>
      <c r="E145" s="133" t="s">
        <v>1605</v>
      </c>
      <c r="F145" s="134" t="s">
        <v>1606</v>
      </c>
      <c r="G145" s="135" t="s">
        <v>248</v>
      </c>
      <c r="H145" s="136">
        <v>1.1000000000000001</v>
      </c>
      <c r="I145" s="137"/>
      <c r="J145" s="138">
        <f>ROUND(I145*H145,2)</f>
        <v>0</v>
      </c>
      <c r="K145" s="134" t="s">
        <v>171</v>
      </c>
      <c r="L145" s="17"/>
      <c r="M145" s="139" t="s">
        <v>1</v>
      </c>
      <c r="N145" s="140" t="s">
        <v>43</v>
      </c>
      <c r="P145" s="141">
        <f>O145*H145</f>
        <v>0</v>
      </c>
      <c r="Q145" s="141">
        <v>4.8000000000000001E-4</v>
      </c>
      <c r="R145" s="141">
        <f>Q145*H145</f>
        <v>5.2800000000000004E-4</v>
      </c>
      <c r="S145" s="141">
        <v>0</v>
      </c>
      <c r="T145" s="142">
        <f>S145*H145</f>
        <v>0</v>
      </c>
      <c r="AR145" s="143" t="s">
        <v>249</v>
      </c>
      <c r="AT145" s="143" t="s">
        <v>167</v>
      </c>
      <c r="AU145" s="143" t="s">
        <v>88</v>
      </c>
      <c r="AY145" s="2" t="s">
        <v>165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2" t="s">
        <v>86</v>
      </c>
      <c r="BK145" s="144">
        <f>ROUND(I145*H145,2)</f>
        <v>0</v>
      </c>
      <c r="BL145" s="2" t="s">
        <v>249</v>
      </c>
      <c r="BM145" s="143" t="s">
        <v>1607</v>
      </c>
    </row>
    <row r="146" spans="2:65" s="16" customFormat="1">
      <c r="B146" s="17"/>
      <c r="D146" s="145" t="s">
        <v>174</v>
      </c>
      <c r="F146" s="146" t="s">
        <v>1608</v>
      </c>
      <c r="I146" s="147"/>
      <c r="L146" s="17"/>
      <c r="M146" s="148"/>
      <c r="T146" s="41"/>
      <c r="AT146" s="2" t="s">
        <v>174</v>
      </c>
      <c r="AU146" s="2" t="s">
        <v>88</v>
      </c>
    </row>
    <row r="147" spans="2:65" s="16" customFormat="1" ht="39">
      <c r="B147" s="17"/>
      <c r="D147" s="151" t="s">
        <v>205</v>
      </c>
      <c r="F147" s="173" t="s">
        <v>1598</v>
      </c>
      <c r="I147" s="147"/>
      <c r="L147" s="17"/>
      <c r="M147" s="148"/>
      <c r="T147" s="41"/>
      <c r="AT147" s="2" t="s">
        <v>205</v>
      </c>
      <c r="AU147" s="2" t="s">
        <v>88</v>
      </c>
    </row>
    <row r="148" spans="2:65" s="149" customFormat="1" ht="11.25">
      <c r="B148" s="150"/>
      <c r="D148" s="151" t="s">
        <v>176</v>
      </c>
      <c r="E148" s="152" t="s">
        <v>1</v>
      </c>
      <c r="F148" s="153" t="s">
        <v>1588</v>
      </c>
      <c r="H148" s="152" t="s">
        <v>1</v>
      </c>
      <c r="I148" s="154"/>
      <c r="L148" s="150"/>
      <c r="M148" s="155"/>
      <c r="T148" s="156"/>
      <c r="AT148" s="152" t="s">
        <v>176</v>
      </c>
      <c r="AU148" s="152" t="s">
        <v>88</v>
      </c>
      <c r="AV148" s="149" t="s">
        <v>86</v>
      </c>
      <c r="AW148" s="149" t="s">
        <v>34</v>
      </c>
      <c r="AX148" s="149" t="s">
        <v>78</v>
      </c>
      <c r="AY148" s="152" t="s">
        <v>165</v>
      </c>
    </row>
    <row r="149" spans="2:65" s="157" customFormat="1" ht="11.25">
      <c r="B149" s="158"/>
      <c r="D149" s="151" t="s">
        <v>176</v>
      </c>
      <c r="E149" s="159" t="s">
        <v>1</v>
      </c>
      <c r="F149" s="160" t="s">
        <v>1599</v>
      </c>
      <c r="H149" s="161">
        <v>1.1000000000000001</v>
      </c>
      <c r="I149" s="162"/>
      <c r="L149" s="158"/>
      <c r="M149" s="163"/>
      <c r="T149" s="164"/>
      <c r="AT149" s="159" t="s">
        <v>176</v>
      </c>
      <c r="AU149" s="159" t="s">
        <v>88</v>
      </c>
      <c r="AV149" s="157" t="s">
        <v>88</v>
      </c>
      <c r="AW149" s="157" t="s">
        <v>34</v>
      </c>
      <c r="AX149" s="157" t="s">
        <v>86</v>
      </c>
      <c r="AY149" s="159" t="s">
        <v>165</v>
      </c>
    </row>
    <row r="150" spans="2:65" s="16" customFormat="1" ht="49.15" customHeight="1">
      <c r="B150" s="17"/>
      <c r="C150" s="132" t="s">
        <v>208</v>
      </c>
      <c r="D150" s="132" t="s">
        <v>167</v>
      </c>
      <c r="E150" s="133" t="s">
        <v>1609</v>
      </c>
      <c r="F150" s="134" t="s">
        <v>1610</v>
      </c>
      <c r="G150" s="135" t="s">
        <v>203</v>
      </c>
      <c r="H150" s="136">
        <v>1</v>
      </c>
      <c r="I150" s="137"/>
      <c r="J150" s="138">
        <f>ROUND(I150*H150,2)</f>
        <v>0</v>
      </c>
      <c r="K150" s="134" t="s">
        <v>1</v>
      </c>
      <c r="L150" s="17"/>
      <c r="M150" s="139" t="s">
        <v>1</v>
      </c>
      <c r="N150" s="140" t="s">
        <v>43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249</v>
      </c>
      <c r="AT150" s="143" t="s">
        <v>167</v>
      </c>
      <c r="AU150" s="143" t="s">
        <v>88</v>
      </c>
      <c r="AY150" s="2" t="s">
        <v>165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2" t="s">
        <v>86</v>
      </c>
      <c r="BK150" s="144">
        <f>ROUND(I150*H150,2)</f>
        <v>0</v>
      </c>
      <c r="BL150" s="2" t="s">
        <v>249</v>
      </c>
      <c r="BM150" s="143" t="s">
        <v>1611</v>
      </c>
    </row>
    <row r="151" spans="2:65" s="16" customFormat="1" ht="24.2" customHeight="1">
      <c r="B151" s="17"/>
      <c r="C151" s="132" t="s">
        <v>214</v>
      </c>
      <c r="D151" s="132" t="s">
        <v>167</v>
      </c>
      <c r="E151" s="133" t="s">
        <v>1612</v>
      </c>
      <c r="F151" s="134" t="s">
        <v>1613</v>
      </c>
      <c r="G151" s="135" t="s">
        <v>203</v>
      </c>
      <c r="H151" s="136">
        <v>1</v>
      </c>
      <c r="I151" s="137"/>
      <c r="J151" s="138">
        <f>ROUND(I151*H151,2)</f>
        <v>0</v>
      </c>
      <c r="K151" s="134" t="s">
        <v>1</v>
      </c>
      <c r="L151" s="17"/>
      <c r="M151" s="139" t="s">
        <v>1</v>
      </c>
      <c r="N151" s="140" t="s">
        <v>43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249</v>
      </c>
      <c r="AT151" s="143" t="s">
        <v>167</v>
      </c>
      <c r="AU151" s="143" t="s">
        <v>88</v>
      </c>
      <c r="AY151" s="2" t="s">
        <v>165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2" t="s">
        <v>86</v>
      </c>
      <c r="BK151" s="144">
        <f>ROUND(I151*H151,2)</f>
        <v>0</v>
      </c>
      <c r="BL151" s="2" t="s">
        <v>249</v>
      </c>
      <c r="BM151" s="143" t="s">
        <v>1614</v>
      </c>
    </row>
    <row r="152" spans="2:65" s="16" customFormat="1" ht="24.2" customHeight="1">
      <c r="B152" s="17"/>
      <c r="C152" s="132" t="s">
        <v>220</v>
      </c>
      <c r="D152" s="132" t="s">
        <v>167</v>
      </c>
      <c r="E152" s="133" t="s">
        <v>1615</v>
      </c>
      <c r="F152" s="134" t="s">
        <v>1616</v>
      </c>
      <c r="G152" s="135" t="s">
        <v>203</v>
      </c>
      <c r="H152" s="136">
        <v>1</v>
      </c>
      <c r="I152" s="137"/>
      <c r="J152" s="138">
        <f>ROUND(I152*H152,2)</f>
        <v>0</v>
      </c>
      <c r="K152" s="134" t="s">
        <v>1</v>
      </c>
      <c r="L152" s="17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249</v>
      </c>
      <c r="AT152" s="143" t="s">
        <v>167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249</v>
      </c>
      <c r="BM152" s="143" t="s">
        <v>1617</v>
      </c>
    </row>
    <row r="153" spans="2:65" s="119" customFormat="1" ht="22.9" customHeight="1">
      <c r="B153" s="120"/>
      <c r="D153" s="121" t="s">
        <v>77</v>
      </c>
      <c r="E153" s="130" t="s">
        <v>1618</v>
      </c>
      <c r="F153" s="130" t="s">
        <v>1619</v>
      </c>
      <c r="I153" s="123"/>
      <c r="J153" s="131">
        <f>BK153</f>
        <v>0</v>
      </c>
      <c r="L153" s="120"/>
      <c r="M153" s="125"/>
      <c r="P153" s="126">
        <f>SUM(P154:P210)</f>
        <v>0</v>
      </c>
      <c r="R153" s="126">
        <f>SUM(R154:R210)</f>
        <v>5.2429949999999989E-2</v>
      </c>
      <c r="T153" s="127">
        <f>SUM(T154:T210)</f>
        <v>0</v>
      </c>
      <c r="AR153" s="121" t="s">
        <v>88</v>
      </c>
      <c r="AT153" s="128" t="s">
        <v>77</v>
      </c>
      <c r="AU153" s="128" t="s">
        <v>86</v>
      </c>
      <c r="AY153" s="121" t="s">
        <v>165</v>
      </c>
      <c r="BK153" s="129">
        <f>SUM(BK154:BK210)</f>
        <v>0</v>
      </c>
    </row>
    <row r="154" spans="2:65" s="16" customFormat="1" ht="24.2" customHeight="1">
      <c r="B154" s="17"/>
      <c r="C154" s="132" t="s">
        <v>226</v>
      </c>
      <c r="D154" s="132" t="s">
        <v>167</v>
      </c>
      <c r="E154" s="133" t="s">
        <v>1620</v>
      </c>
      <c r="F154" s="134" t="s">
        <v>1621</v>
      </c>
      <c r="G154" s="135" t="s">
        <v>248</v>
      </c>
      <c r="H154" s="136">
        <v>9.3149999999999995</v>
      </c>
      <c r="I154" s="137"/>
      <c r="J154" s="138">
        <f>ROUND(I154*H154,2)</f>
        <v>0</v>
      </c>
      <c r="K154" s="134" t="s">
        <v>171</v>
      </c>
      <c r="L154" s="17"/>
      <c r="M154" s="139" t="s">
        <v>1</v>
      </c>
      <c r="N154" s="140" t="s">
        <v>43</v>
      </c>
      <c r="P154" s="141">
        <f>O154*H154</f>
        <v>0</v>
      </c>
      <c r="Q154" s="141">
        <v>7.2999999999999996E-4</v>
      </c>
      <c r="R154" s="141">
        <f>Q154*H154</f>
        <v>6.7999499999999991E-3</v>
      </c>
      <c r="S154" s="141">
        <v>0</v>
      </c>
      <c r="T154" s="142">
        <f>S154*H154</f>
        <v>0</v>
      </c>
      <c r="AR154" s="143" t="s">
        <v>249</v>
      </c>
      <c r="AT154" s="143" t="s">
        <v>167</v>
      </c>
      <c r="AU154" s="143" t="s">
        <v>88</v>
      </c>
      <c r="AY154" s="2" t="s">
        <v>165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2" t="s">
        <v>86</v>
      </c>
      <c r="BK154" s="144">
        <f>ROUND(I154*H154,2)</f>
        <v>0</v>
      </c>
      <c r="BL154" s="2" t="s">
        <v>249</v>
      </c>
      <c r="BM154" s="143" t="s">
        <v>1622</v>
      </c>
    </row>
    <row r="155" spans="2:65" s="16" customFormat="1">
      <c r="B155" s="17"/>
      <c r="D155" s="145" t="s">
        <v>174</v>
      </c>
      <c r="F155" s="146" t="s">
        <v>1623</v>
      </c>
      <c r="I155" s="147"/>
      <c r="L155" s="17"/>
      <c r="M155" s="148"/>
      <c r="T155" s="41"/>
      <c r="AT155" s="2" t="s">
        <v>174</v>
      </c>
      <c r="AU155" s="2" t="s">
        <v>88</v>
      </c>
    </row>
    <row r="156" spans="2:65" s="16" customFormat="1" ht="39">
      <c r="B156" s="17"/>
      <c r="D156" s="151" t="s">
        <v>205</v>
      </c>
      <c r="F156" s="173" t="s">
        <v>1624</v>
      </c>
      <c r="I156" s="147"/>
      <c r="L156" s="17"/>
      <c r="M156" s="148"/>
      <c r="T156" s="41"/>
      <c r="AT156" s="2" t="s">
        <v>205</v>
      </c>
      <c r="AU156" s="2" t="s">
        <v>88</v>
      </c>
    </row>
    <row r="157" spans="2:65" s="149" customFormat="1" ht="11.25">
      <c r="B157" s="150"/>
      <c r="D157" s="151" t="s">
        <v>176</v>
      </c>
      <c r="E157" s="152" t="s">
        <v>1</v>
      </c>
      <c r="F157" s="153" t="s">
        <v>1625</v>
      </c>
      <c r="H157" s="152" t="s">
        <v>1</v>
      </c>
      <c r="I157" s="154"/>
      <c r="L157" s="150"/>
      <c r="M157" s="155"/>
      <c r="T157" s="156"/>
      <c r="AT157" s="152" t="s">
        <v>176</v>
      </c>
      <c r="AU157" s="152" t="s">
        <v>88</v>
      </c>
      <c r="AV157" s="149" t="s">
        <v>86</v>
      </c>
      <c r="AW157" s="149" t="s">
        <v>34</v>
      </c>
      <c r="AX157" s="149" t="s">
        <v>78</v>
      </c>
      <c r="AY157" s="152" t="s">
        <v>165</v>
      </c>
    </row>
    <row r="158" spans="2:65" s="157" customFormat="1" ht="11.25">
      <c r="B158" s="158"/>
      <c r="D158" s="151" t="s">
        <v>176</v>
      </c>
      <c r="E158" s="159" t="s">
        <v>1</v>
      </c>
      <c r="F158" s="160" t="s">
        <v>1626</v>
      </c>
      <c r="H158" s="161">
        <v>4.37</v>
      </c>
      <c r="I158" s="162"/>
      <c r="L158" s="158"/>
      <c r="M158" s="163"/>
      <c r="T158" s="164"/>
      <c r="AT158" s="159" t="s">
        <v>176</v>
      </c>
      <c r="AU158" s="159" t="s">
        <v>88</v>
      </c>
      <c r="AV158" s="157" t="s">
        <v>88</v>
      </c>
      <c r="AW158" s="157" t="s">
        <v>34</v>
      </c>
      <c r="AX158" s="157" t="s">
        <v>78</v>
      </c>
      <c r="AY158" s="159" t="s">
        <v>165</v>
      </c>
    </row>
    <row r="159" spans="2:65" s="157" customFormat="1" ht="11.25">
      <c r="B159" s="158"/>
      <c r="D159" s="151" t="s">
        <v>176</v>
      </c>
      <c r="E159" s="159" t="s">
        <v>1</v>
      </c>
      <c r="F159" s="160" t="s">
        <v>1627</v>
      </c>
      <c r="H159" s="161">
        <v>4.9450000000000003</v>
      </c>
      <c r="I159" s="162"/>
      <c r="L159" s="158"/>
      <c r="M159" s="163"/>
      <c r="T159" s="164"/>
      <c r="AT159" s="159" t="s">
        <v>176</v>
      </c>
      <c r="AU159" s="159" t="s">
        <v>88</v>
      </c>
      <c r="AV159" s="157" t="s">
        <v>88</v>
      </c>
      <c r="AW159" s="157" t="s">
        <v>34</v>
      </c>
      <c r="AX159" s="157" t="s">
        <v>78</v>
      </c>
      <c r="AY159" s="159" t="s">
        <v>165</v>
      </c>
    </row>
    <row r="160" spans="2:65" s="165" customFormat="1" ht="11.25">
      <c r="B160" s="166"/>
      <c r="D160" s="151" t="s">
        <v>176</v>
      </c>
      <c r="E160" s="167" t="s">
        <v>1</v>
      </c>
      <c r="F160" s="168" t="s">
        <v>191</v>
      </c>
      <c r="H160" s="169">
        <v>9.3149999999999995</v>
      </c>
      <c r="I160" s="170"/>
      <c r="L160" s="166"/>
      <c r="M160" s="171"/>
      <c r="T160" s="172"/>
      <c r="AT160" s="167" t="s">
        <v>176</v>
      </c>
      <c r="AU160" s="167" t="s">
        <v>88</v>
      </c>
      <c r="AV160" s="165" t="s">
        <v>172</v>
      </c>
      <c r="AW160" s="165" t="s">
        <v>34</v>
      </c>
      <c r="AX160" s="165" t="s">
        <v>86</v>
      </c>
      <c r="AY160" s="167" t="s">
        <v>165</v>
      </c>
    </row>
    <row r="161" spans="2:65" s="16" customFormat="1" ht="24.2" customHeight="1">
      <c r="B161" s="17"/>
      <c r="C161" s="132" t="s">
        <v>232</v>
      </c>
      <c r="D161" s="132" t="s">
        <v>167</v>
      </c>
      <c r="E161" s="133" t="s">
        <v>1628</v>
      </c>
      <c r="F161" s="134" t="s">
        <v>1629</v>
      </c>
      <c r="G161" s="135" t="s">
        <v>248</v>
      </c>
      <c r="H161" s="136">
        <v>9.7750000000000004</v>
      </c>
      <c r="I161" s="137"/>
      <c r="J161" s="138">
        <f>ROUND(I161*H161,2)</f>
        <v>0</v>
      </c>
      <c r="K161" s="134" t="s">
        <v>171</v>
      </c>
      <c r="L161" s="17"/>
      <c r="M161" s="139" t="s">
        <v>1</v>
      </c>
      <c r="N161" s="140" t="s">
        <v>43</v>
      </c>
      <c r="P161" s="141">
        <f>O161*H161</f>
        <v>0</v>
      </c>
      <c r="Q161" s="141">
        <v>9.7999999999999997E-4</v>
      </c>
      <c r="R161" s="141">
        <f>Q161*H161</f>
        <v>9.5794999999999995E-3</v>
      </c>
      <c r="S161" s="141">
        <v>0</v>
      </c>
      <c r="T161" s="142">
        <f>S161*H161</f>
        <v>0</v>
      </c>
      <c r="AR161" s="143" t="s">
        <v>249</v>
      </c>
      <c r="AT161" s="143" t="s">
        <v>167</v>
      </c>
      <c r="AU161" s="143" t="s">
        <v>88</v>
      </c>
      <c r="AY161" s="2" t="s">
        <v>165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2" t="s">
        <v>86</v>
      </c>
      <c r="BK161" s="144">
        <f>ROUND(I161*H161,2)</f>
        <v>0</v>
      </c>
      <c r="BL161" s="2" t="s">
        <v>249</v>
      </c>
      <c r="BM161" s="143" t="s">
        <v>1630</v>
      </c>
    </row>
    <row r="162" spans="2:65" s="16" customFormat="1">
      <c r="B162" s="17"/>
      <c r="D162" s="145" t="s">
        <v>174</v>
      </c>
      <c r="F162" s="146" t="s">
        <v>1631</v>
      </c>
      <c r="I162" s="147"/>
      <c r="L162" s="17"/>
      <c r="M162" s="148"/>
      <c r="T162" s="41"/>
      <c r="AT162" s="2" t="s">
        <v>174</v>
      </c>
      <c r="AU162" s="2" t="s">
        <v>88</v>
      </c>
    </row>
    <row r="163" spans="2:65" s="16" customFormat="1" ht="39">
      <c r="B163" s="17"/>
      <c r="D163" s="151" t="s">
        <v>205</v>
      </c>
      <c r="F163" s="173" t="s">
        <v>1624</v>
      </c>
      <c r="I163" s="147"/>
      <c r="L163" s="17"/>
      <c r="M163" s="148"/>
      <c r="T163" s="41"/>
      <c r="AT163" s="2" t="s">
        <v>205</v>
      </c>
      <c r="AU163" s="2" t="s">
        <v>88</v>
      </c>
    </row>
    <row r="164" spans="2:65" s="149" customFormat="1" ht="11.25">
      <c r="B164" s="150"/>
      <c r="D164" s="151" t="s">
        <v>176</v>
      </c>
      <c r="E164" s="152" t="s">
        <v>1</v>
      </c>
      <c r="F164" s="153" t="s">
        <v>1625</v>
      </c>
      <c r="H164" s="152" t="s">
        <v>1</v>
      </c>
      <c r="I164" s="154"/>
      <c r="L164" s="150"/>
      <c r="M164" s="155"/>
      <c r="T164" s="156"/>
      <c r="AT164" s="152" t="s">
        <v>176</v>
      </c>
      <c r="AU164" s="152" t="s">
        <v>88</v>
      </c>
      <c r="AV164" s="149" t="s">
        <v>86</v>
      </c>
      <c r="AW164" s="149" t="s">
        <v>34</v>
      </c>
      <c r="AX164" s="149" t="s">
        <v>78</v>
      </c>
      <c r="AY164" s="152" t="s">
        <v>165</v>
      </c>
    </row>
    <row r="165" spans="2:65" s="157" customFormat="1" ht="11.25">
      <c r="B165" s="158"/>
      <c r="D165" s="151" t="s">
        <v>176</v>
      </c>
      <c r="E165" s="159" t="s">
        <v>1</v>
      </c>
      <c r="F165" s="160" t="s">
        <v>1632</v>
      </c>
      <c r="H165" s="161">
        <v>2.645</v>
      </c>
      <c r="I165" s="162"/>
      <c r="L165" s="158"/>
      <c r="M165" s="163"/>
      <c r="T165" s="164"/>
      <c r="AT165" s="159" t="s">
        <v>176</v>
      </c>
      <c r="AU165" s="159" t="s">
        <v>88</v>
      </c>
      <c r="AV165" s="157" t="s">
        <v>88</v>
      </c>
      <c r="AW165" s="157" t="s">
        <v>34</v>
      </c>
      <c r="AX165" s="157" t="s">
        <v>78</v>
      </c>
      <c r="AY165" s="159" t="s">
        <v>165</v>
      </c>
    </row>
    <row r="166" spans="2:65" s="157" customFormat="1" ht="11.25">
      <c r="B166" s="158"/>
      <c r="D166" s="151" t="s">
        <v>176</v>
      </c>
      <c r="E166" s="159" t="s">
        <v>1</v>
      </c>
      <c r="F166" s="160" t="s">
        <v>1633</v>
      </c>
      <c r="H166" s="161">
        <v>0.57499999999999996</v>
      </c>
      <c r="I166" s="162"/>
      <c r="L166" s="158"/>
      <c r="M166" s="163"/>
      <c r="T166" s="164"/>
      <c r="AT166" s="159" t="s">
        <v>176</v>
      </c>
      <c r="AU166" s="159" t="s">
        <v>88</v>
      </c>
      <c r="AV166" s="157" t="s">
        <v>88</v>
      </c>
      <c r="AW166" s="157" t="s">
        <v>34</v>
      </c>
      <c r="AX166" s="157" t="s">
        <v>78</v>
      </c>
      <c r="AY166" s="159" t="s">
        <v>165</v>
      </c>
    </row>
    <row r="167" spans="2:65" s="157" customFormat="1" ht="11.25">
      <c r="B167" s="158"/>
      <c r="D167" s="151" t="s">
        <v>176</v>
      </c>
      <c r="E167" s="159" t="s">
        <v>1</v>
      </c>
      <c r="F167" s="160" t="s">
        <v>1634</v>
      </c>
      <c r="H167" s="161">
        <v>6.5549999999999997</v>
      </c>
      <c r="I167" s="162"/>
      <c r="L167" s="158"/>
      <c r="M167" s="163"/>
      <c r="T167" s="164"/>
      <c r="AT167" s="159" t="s">
        <v>176</v>
      </c>
      <c r="AU167" s="159" t="s">
        <v>88</v>
      </c>
      <c r="AV167" s="157" t="s">
        <v>88</v>
      </c>
      <c r="AW167" s="157" t="s">
        <v>34</v>
      </c>
      <c r="AX167" s="157" t="s">
        <v>78</v>
      </c>
      <c r="AY167" s="159" t="s">
        <v>165</v>
      </c>
    </row>
    <row r="168" spans="2:65" s="165" customFormat="1" ht="11.25">
      <c r="B168" s="166"/>
      <c r="D168" s="151" t="s">
        <v>176</v>
      </c>
      <c r="E168" s="167" t="s">
        <v>1</v>
      </c>
      <c r="F168" s="168" t="s">
        <v>191</v>
      </c>
      <c r="H168" s="169">
        <v>9.7750000000000004</v>
      </c>
      <c r="I168" s="170"/>
      <c r="L168" s="166"/>
      <c r="M168" s="171"/>
      <c r="T168" s="172"/>
      <c r="AT168" s="167" t="s">
        <v>176</v>
      </c>
      <c r="AU168" s="167" t="s">
        <v>88</v>
      </c>
      <c r="AV168" s="165" t="s">
        <v>172</v>
      </c>
      <c r="AW168" s="165" t="s">
        <v>34</v>
      </c>
      <c r="AX168" s="165" t="s">
        <v>86</v>
      </c>
      <c r="AY168" s="167" t="s">
        <v>165</v>
      </c>
    </row>
    <row r="169" spans="2:65" s="16" customFormat="1" ht="24.2" customHeight="1">
      <c r="B169" s="17"/>
      <c r="C169" s="132" t="s">
        <v>238</v>
      </c>
      <c r="D169" s="132" t="s">
        <v>167</v>
      </c>
      <c r="E169" s="133" t="s">
        <v>1635</v>
      </c>
      <c r="F169" s="134" t="s">
        <v>1636</v>
      </c>
      <c r="G169" s="135" t="s">
        <v>248</v>
      </c>
      <c r="H169" s="136">
        <v>16.675000000000001</v>
      </c>
      <c r="I169" s="137"/>
      <c r="J169" s="138">
        <f>ROUND(I169*H169,2)</f>
        <v>0</v>
      </c>
      <c r="K169" s="134" t="s">
        <v>171</v>
      </c>
      <c r="L169" s="17"/>
      <c r="M169" s="139" t="s">
        <v>1</v>
      </c>
      <c r="N169" s="140" t="s">
        <v>43</v>
      </c>
      <c r="P169" s="141">
        <f>O169*H169</f>
        <v>0</v>
      </c>
      <c r="Q169" s="141">
        <v>1.2999999999999999E-3</v>
      </c>
      <c r="R169" s="141">
        <f>Q169*H169</f>
        <v>2.1677499999999999E-2</v>
      </c>
      <c r="S169" s="141">
        <v>0</v>
      </c>
      <c r="T169" s="142">
        <f>S169*H169</f>
        <v>0</v>
      </c>
      <c r="AR169" s="143" t="s">
        <v>249</v>
      </c>
      <c r="AT169" s="143" t="s">
        <v>167</v>
      </c>
      <c r="AU169" s="143" t="s">
        <v>88</v>
      </c>
      <c r="AY169" s="2" t="s">
        <v>165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2" t="s">
        <v>86</v>
      </c>
      <c r="BK169" s="144">
        <f>ROUND(I169*H169,2)</f>
        <v>0</v>
      </c>
      <c r="BL169" s="2" t="s">
        <v>249</v>
      </c>
      <c r="BM169" s="143" t="s">
        <v>1637</v>
      </c>
    </row>
    <row r="170" spans="2:65" s="16" customFormat="1">
      <c r="B170" s="17"/>
      <c r="D170" s="145" t="s">
        <v>174</v>
      </c>
      <c r="F170" s="146" t="s">
        <v>1638</v>
      </c>
      <c r="I170" s="147"/>
      <c r="L170" s="17"/>
      <c r="M170" s="148"/>
      <c r="T170" s="41"/>
      <c r="AT170" s="2" t="s">
        <v>174</v>
      </c>
      <c r="AU170" s="2" t="s">
        <v>88</v>
      </c>
    </row>
    <row r="171" spans="2:65" s="16" customFormat="1" ht="39">
      <c r="B171" s="17"/>
      <c r="D171" s="151" t="s">
        <v>205</v>
      </c>
      <c r="F171" s="173" t="s">
        <v>1624</v>
      </c>
      <c r="I171" s="147"/>
      <c r="L171" s="17"/>
      <c r="M171" s="148"/>
      <c r="T171" s="41"/>
      <c r="AT171" s="2" t="s">
        <v>205</v>
      </c>
      <c r="AU171" s="2" t="s">
        <v>88</v>
      </c>
    </row>
    <row r="172" spans="2:65" s="149" customFormat="1" ht="11.25">
      <c r="B172" s="150"/>
      <c r="D172" s="151" t="s">
        <v>176</v>
      </c>
      <c r="E172" s="152" t="s">
        <v>1</v>
      </c>
      <c r="F172" s="153" t="s">
        <v>1625</v>
      </c>
      <c r="H172" s="152" t="s">
        <v>1</v>
      </c>
      <c r="I172" s="154"/>
      <c r="L172" s="150"/>
      <c r="M172" s="155"/>
      <c r="T172" s="156"/>
      <c r="AT172" s="152" t="s">
        <v>176</v>
      </c>
      <c r="AU172" s="152" t="s">
        <v>88</v>
      </c>
      <c r="AV172" s="149" t="s">
        <v>86</v>
      </c>
      <c r="AW172" s="149" t="s">
        <v>34</v>
      </c>
      <c r="AX172" s="149" t="s">
        <v>78</v>
      </c>
      <c r="AY172" s="152" t="s">
        <v>165</v>
      </c>
    </row>
    <row r="173" spans="2:65" s="157" customFormat="1" ht="11.25">
      <c r="B173" s="158"/>
      <c r="D173" s="151" t="s">
        <v>176</v>
      </c>
      <c r="E173" s="159" t="s">
        <v>1</v>
      </c>
      <c r="F173" s="160" t="s">
        <v>1639</v>
      </c>
      <c r="H173" s="161">
        <v>3.105</v>
      </c>
      <c r="I173" s="162"/>
      <c r="L173" s="158"/>
      <c r="M173" s="163"/>
      <c r="T173" s="164"/>
      <c r="AT173" s="159" t="s">
        <v>176</v>
      </c>
      <c r="AU173" s="159" t="s">
        <v>88</v>
      </c>
      <c r="AV173" s="157" t="s">
        <v>88</v>
      </c>
      <c r="AW173" s="157" t="s">
        <v>34</v>
      </c>
      <c r="AX173" s="157" t="s">
        <v>78</v>
      </c>
      <c r="AY173" s="159" t="s">
        <v>165</v>
      </c>
    </row>
    <row r="174" spans="2:65" s="157" customFormat="1" ht="11.25">
      <c r="B174" s="158"/>
      <c r="D174" s="151" t="s">
        <v>176</v>
      </c>
      <c r="E174" s="159" t="s">
        <v>1</v>
      </c>
      <c r="F174" s="160" t="s">
        <v>1640</v>
      </c>
      <c r="H174" s="161">
        <v>13.57</v>
      </c>
      <c r="I174" s="162"/>
      <c r="L174" s="158"/>
      <c r="M174" s="163"/>
      <c r="T174" s="164"/>
      <c r="AT174" s="159" t="s">
        <v>176</v>
      </c>
      <c r="AU174" s="159" t="s">
        <v>88</v>
      </c>
      <c r="AV174" s="157" t="s">
        <v>88</v>
      </c>
      <c r="AW174" s="157" t="s">
        <v>34</v>
      </c>
      <c r="AX174" s="157" t="s">
        <v>78</v>
      </c>
      <c r="AY174" s="159" t="s">
        <v>165</v>
      </c>
    </row>
    <row r="175" spans="2:65" s="165" customFormat="1" ht="11.25">
      <c r="B175" s="166"/>
      <c r="D175" s="151" t="s">
        <v>176</v>
      </c>
      <c r="E175" s="167" t="s">
        <v>1</v>
      </c>
      <c r="F175" s="168" t="s">
        <v>191</v>
      </c>
      <c r="H175" s="169">
        <v>16.675000000000001</v>
      </c>
      <c r="I175" s="170"/>
      <c r="L175" s="166"/>
      <c r="M175" s="171"/>
      <c r="T175" s="172"/>
      <c r="AT175" s="167" t="s">
        <v>176</v>
      </c>
      <c r="AU175" s="167" t="s">
        <v>88</v>
      </c>
      <c r="AV175" s="165" t="s">
        <v>172</v>
      </c>
      <c r="AW175" s="165" t="s">
        <v>34</v>
      </c>
      <c r="AX175" s="165" t="s">
        <v>86</v>
      </c>
      <c r="AY175" s="167" t="s">
        <v>165</v>
      </c>
    </row>
    <row r="176" spans="2:65" s="16" customFormat="1" ht="37.9" customHeight="1">
      <c r="B176" s="17"/>
      <c r="C176" s="132" t="s">
        <v>245</v>
      </c>
      <c r="D176" s="132" t="s">
        <v>167</v>
      </c>
      <c r="E176" s="133" t="s">
        <v>1641</v>
      </c>
      <c r="F176" s="134" t="s">
        <v>1642</v>
      </c>
      <c r="G176" s="135" t="s">
        <v>248</v>
      </c>
      <c r="H176" s="136">
        <v>4.4000000000000004</v>
      </c>
      <c r="I176" s="137"/>
      <c r="J176" s="138">
        <f>ROUND(I176*H176,2)</f>
        <v>0</v>
      </c>
      <c r="K176" s="134" t="s">
        <v>171</v>
      </c>
      <c r="L176" s="17"/>
      <c r="M176" s="139" t="s">
        <v>1</v>
      </c>
      <c r="N176" s="140" t="s">
        <v>43</v>
      </c>
      <c r="P176" s="141">
        <f>O176*H176</f>
        <v>0</v>
      </c>
      <c r="Q176" s="141">
        <v>5.0000000000000002E-5</v>
      </c>
      <c r="R176" s="141">
        <f>Q176*H176</f>
        <v>2.2000000000000003E-4</v>
      </c>
      <c r="S176" s="141">
        <v>0</v>
      </c>
      <c r="T176" s="142">
        <f>S176*H176</f>
        <v>0</v>
      </c>
      <c r="AR176" s="143" t="s">
        <v>249</v>
      </c>
      <c r="AT176" s="143" t="s">
        <v>167</v>
      </c>
      <c r="AU176" s="143" t="s">
        <v>88</v>
      </c>
      <c r="AY176" s="2" t="s">
        <v>165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2" t="s">
        <v>86</v>
      </c>
      <c r="BK176" s="144">
        <f>ROUND(I176*H176,2)</f>
        <v>0</v>
      </c>
      <c r="BL176" s="2" t="s">
        <v>249</v>
      </c>
      <c r="BM176" s="143" t="s">
        <v>1643</v>
      </c>
    </row>
    <row r="177" spans="2:65" s="16" customFormat="1">
      <c r="B177" s="17"/>
      <c r="D177" s="145" t="s">
        <v>174</v>
      </c>
      <c r="F177" s="146" t="s">
        <v>1644</v>
      </c>
      <c r="I177" s="147"/>
      <c r="L177" s="17"/>
      <c r="M177" s="148"/>
      <c r="T177" s="41"/>
      <c r="AT177" s="2" t="s">
        <v>174</v>
      </c>
      <c r="AU177" s="2" t="s">
        <v>88</v>
      </c>
    </row>
    <row r="178" spans="2:65" s="157" customFormat="1" ht="11.25">
      <c r="B178" s="158"/>
      <c r="D178" s="151" t="s">
        <v>176</v>
      </c>
      <c r="E178" s="159" t="s">
        <v>1</v>
      </c>
      <c r="F178" s="160" t="s">
        <v>1645</v>
      </c>
      <c r="H178" s="161">
        <v>4.4000000000000004</v>
      </c>
      <c r="I178" s="162"/>
      <c r="L178" s="158"/>
      <c r="M178" s="163"/>
      <c r="T178" s="164"/>
      <c r="AT178" s="159" t="s">
        <v>176</v>
      </c>
      <c r="AU178" s="159" t="s">
        <v>88</v>
      </c>
      <c r="AV178" s="157" t="s">
        <v>88</v>
      </c>
      <c r="AW178" s="157" t="s">
        <v>34</v>
      </c>
      <c r="AX178" s="157" t="s">
        <v>86</v>
      </c>
      <c r="AY178" s="159" t="s">
        <v>165</v>
      </c>
    </row>
    <row r="179" spans="2:65" s="16" customFormat="1" ht="37.9" customHeight="1">
      <c r="B179" s="17"/>
      <c r="C179" s="132" t="s">
        <v>253</v>
      </c>
      <c r="D179" s="132" t="s">
        <v>167</v>
      </c>
      <c r="E179" s="133" t="s">
        <v>1646</v>
      </c>
      <c r="F179" s="134" t="s">
        <v>1647</v>
      </c>
      <c r="G179" s="135" t="s">
        <v>248</v>
      </c>
      <c r="H179" s="136">
        <v>26.1</v>
      </c>
      <c r="I179" s="137"/>
      <c r="J179" s="138">
        <f>ROUND(I179*H179,2)</f>
        <v>0</v>
      </c>
      <c r="K179" s="134" t="s">
        <v>171</v>
      </c>
      <c r="L179" s="17"/>
      <c r="M179" s="139" t="s">
        <v>1</v>
      </c>
      <c r="N179" s="140" t="s">
        <v>43</v>
      </c>
      <c r="P179" s="141">
        <f>O179*H179</f>
        <v>0</v>
      </c>
      <c r="Q179" s="141">
        <v>6.9999999999999994E-5</v>
      </c>
      <c r="R179" s="141">
        <f>Q179*H179</f>
        <v>1.8269999999999998E-3</v>
      </c>
      <c r="S179" s="141">
        <v>0</v>
      </c>
      <c r="T179" s="142">
        <f>S179*H179</f>
        <v>0</v>
      </c>
      <c r="AR179" s="143" t="s">
        <v>249</v>
      </c>
      <c r="AT179" s="143" t="s">
        <v>167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249</v>
      </c>
      <c r="BM179" s="143" t="s">
        <v>1648</v>
      </c>
    </row>
    <row r="180" spans="2:65" s="16" customFormat="1">
      <c r="B180" s="17"/>
      <c r="D180" s="145" t="s">
        <v>174</v>
      </c>
      <c r="F180" s="146" t="s">
        <v>1649</v>
      </c>
      <c r="I180" s="147"/>
      <c r="L180" s="17"/>
      <c r="M180" s="148"/>
      <c r="T180" s="41"/>
      <c r="AT180" s="2" t="s">
        <v>174</v>
      </c>
      <c r="AU180" s="2" t="s">
        <v>88</v>
      </c>
    </row>
    <row r="181" spans="2:65" s="157" customFormat="1" ht="11.25">
      <c r="B181" s="158"/>
      <c r="D181" s="151" t="s">
        <v>176</v>
      </c>
      <c r="E181" s="159" t="s">
        <v>1</v>
      </c>
      <c r="F181" s="160" t="s">
        <v>1650</v>
      </c>
      <c r="H181" s="161">
        <v>5.9</v>
      </c>
      <c r="I181" s="162"/>
      <c r="L181" s="158"/>
      <c r="M181" s="163"/>
      <c r="T181" s="164"/>
      <c r="AT181" s="159" t="s">
        <v>176</v>
      </c>
      <c r="AU181" s="159" t="s">
        <v>88</v>
      </c>
      <c r="AV181" s="157" t="s">
        <v>88</v>
      </c>
      <c r="AW181" s="157" t="s">
        <v>34</v>
      </c>
      <c r="AX181" s="157" t="s">
        <v>78</v>
      </c>
      <c r="AY181" s="159" t="s">
        <v>165</v>
      </c>
    </row>
    <row r="182" spans="2:65" s="157" customFormat="1" ht="11.25">
      <c r="B182" s="158"/>
      <c r="D182" s="151" t="s">
        <v>176</v>
      </c>
      <c r="E182" s="159" t="s">
        <v>1</v>
      </c>
      <c r="F182" s="160" t="s">
        <v>1651</v>
      </c>
      <c r="H182" s="161">
        <v>20.2</v>
      </c>
      <c r="I182" s="162"/>
      <c r="L182" s="158"/>
      <c r="M182" s="163"/>
      <c r="T182" s="164"/>
      <c r="AT182" s="159" t="s">
        <v>176</v>
      </c>
      <c r="AU182" s="159" t="s">
        <v>88</v>
      </c>
      <c r="AV182" s="157" t="s">
        <v>88</v>
      </c>
      <c r="AW182" s="157" t="s">
        <v>34</v>
      </c>
      <c r="AX182" s="157" t="s">
        <v>78</v>
      </c>
      <c r="AY182" s="159" t="s">
        <v>165</v>
      </c>
    </row>
    <row r="183" spans="2:65" s="165" customFormat="1" ht="11.25">
      <c r="B183" s="166"/>
      <c r="D183" s="151" t="s">
        <v>176</v>
      </c>
      <c r="E183" s="167" t="s">
        <v>1</v>
      </c>
      <c r="F183" s="168" t="s">
        <v>191</v>
      </c>
      <c r="H183" s="169">
        <v>26.1</v>
      </c>
      <c r="I183" s="170"/>
      <c r="L183" s="166"/>
      <c r="M183" s="171"/>
      <c r="T183" s="172"/>
      <c r="AT183" s="167" t="s">
        <v>176</v>
      </c>
      <c r="AU183" s="167" t="s">
        <v>88</v>
      </c>
      <c r="AV183" s="165" t="s">
        <v>172</v>
      </c>
      <c r="AW183" s="165" t="s">
        <v>34</v>
      </c>
      <c r="AX183" s="165" t="s">
        <v>86</v>
      </c>
      <c r="AY183" s="167" t="s">
        <v>165</v>
      </c>
    </row>
    <row r="184" spans="2:65" s="16" customFormat="1" ht="37.9" customHeight="1">
      <c r="B184" s="17"/>
      <c r="C184" s="132" t="s">
        <v>257</v>
      </c>
      <c r="D184" s="132" t="s">
        <v>167</v>
      </c>
      <c r="E184" s="133" t="s">
        <v>1652</v>
      </c>
      <c r="F184" s="134" t="s">
        <v>1653</v>
      </c>
      <c r="G184" s="135" t="s">
        <v>248</v>
      </c>
      <c r="H184" s="136">
        <v>5</v>
      </c>
      <c r="I184" s="137"/>
      <c r="J184" s="138">
        <f>ROUND(I184*H184,2)</f>
        <v>0</v>
      </c>
      <c r="K184" s="134" t="s">
        <v>171</v>
      </c>
      <c r="L184" s="17"/>
      <c r="M184" s="139" t="s">
        <v>1</v>
      </c>
      <c r="N184" s="140" t="s">
        <v>43</v>
      </c>
      <c r="P184" s="141">
        <f>O184*H184</f>
        <v>0</v>
      </c>
      <c r="Q184" s="141">
        <v>1.2E-4</v>
      </c>
      <c r="R184" s="141">
        <f>Q184*H184</f>
        <v>6.0000000000000006E-4</v>
      </c>
      <c r="S184" s="141">
        <v>0</v>
      </c>
      <c r="T184" s="142">
        <f>S184*H184</f>
        <v>0</v>
      </c>
      <c r="AR184" s="143" t="s">
        <v>249</v>
      </c>
      <c r="AT184" s="143" t="s">
        <v>167</v>
      </c>
      <c r="AU184" s="143" t="s">
        <v>88</v>
      </c>
      <c r="AY184" s="2" t="s">
        <v>165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2" t="s">
        <v>86</v>
      </c>
      <c r="BK184" s="144">
        <f>ROUND(I184*H184,2)</f>
        <v>0</v>
      </c>
      <c r="BL184" s="2" t="s">
        <v>249</v>
      </c>
      <c r="BM184" s="143" t="s">
        <v>1654</v>
      </c>
    </row>
    <row r="185" spans="2:65" s="16" customFormat="1">
      <c r="B185" s="17"/>
      <c r="D185" s="145" t="s">
        <v>174</v>
      </c>
      <c r="F185" s="146" t="s">
        <v>1655</v>
      </c>
      <c r="I185" s="147"/>
      <c r="L185" s="17"/>
      <c r="M185" s="148"/>
      <c r="T185" s="41"/>
      <c r="AT185" s="2" t="s">
        <v>174</v>
      </c>
      <c r="AU185" s="2" t="s">
        <v>88</v>
      </c>
    </row>
    <row r="186" spans="2:65" s="157" customFormat="1" ht="11.25">
      <c r="B186" s="158"/>
      <c r="D186" s="151" t="s">
        <v>176</v>
      </c>
      <c r="E186" s="159" t="s">
        <v>1</v>
      </c>
      <c r="F186" s="160" t="s">
        <v>1656</v>
      </c>
      <c r="H186" s="161">
        <v>5</v>
      </c>
      <c r="I186" s="162"/>
      <c r="L186" s="158"/>
      <c r="M186" s="163"/>
      <c r="T186" s="164"/>
      <c r="AT186" s="159" t="s">
        <v>176</v>
      </c>
      <c r="AU186" s="159" t="s">
        <v>88</v>
      </c>
      <c r="AV186" s="157" t="s">
        <v>88</v>
      </c>
      <c r="AW186" s="157" t="s">
        <v>34</v>
      </c>
      <c r="AX186" s="157" t="s">
        <v>86</v>
      </c>
      <c r="AY186" s="159" t="s">
        <v>165</v>
      </c>
    </row>
    <row r="187" spans="2:65" s="16" customFormat="1" ht="37.9" customHeight="1">
      <c r="B187" s="17"/>
      <c r="C187" s="132" t="s">
        <v>8</v>
      </c>
      <c r="D187" s="132" t="s">
        <v>167</v>
      </c>
      <c r="E187" s="133" t="s">
        <v>1657</v>
      </c>
      <c r="F187" s="134" t="s">
        <v>1658</v>
      </c>
      <c r="G187" s="135" t="s">
        <v>248</v>
      </c>
      <c r="H187" s="136">
        <v>0.6</v>
      </c>
      <c r="I187" s="137"/>
      <c r="J187" s="138">
        <f>ROUND(I187*H187,2)</f>
        <v>0</v>
      </c>
      <c r="K187" s="134" t="s">
        <v>171</v>
      </c>
      <c r="L187" s="17"/>
      <c r="M187" s="139" t="s">
        <v>1</v>
      </c>
      <c r="N187" s="140" t="s">
        <v>43</v>
      </c>
      <c r="P187" s="141">
        <f>O187*H187</f>
        <v>0</v>
      </c>
      <c r="Q187" s="141">
        <v>1.6000000000000001E-4</v>
      </c>
      <c r="R187" s="141">
        <f>Q187*H187</f>
        <v>9.6000000000000002E-5</v>
      </c>
      <c r="S187" s="141">
        <v>0</v>
      </c>
      <c r="T187" s="142">
        <f>S187*H187</f>
        <v>0</v>
      </c>
      <c r="AR187" s="143" t="s">
        <v>249</v>
      </c>
      <c r="AT187" s="143" t="s">
        <v>167</v>
      </c>
      <c r="AU187" s="143" t="s">
        <v>88</v>
      </c>
      <c r="AY187" s="2" t="s">
        <v>165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2" t="s">
        <v>86</v>
      </c>
      <c r="BK187" s="144">
        <f>ROUND(I187*H187,2)</f>
        <v>0</v>
      </c>
      <c r="BL187" s="2" t="s">
        <v>249</v>
      </c>
      <c r="BM187" s="143" t="s">
        <v>1659</v>
      </c>
    </row>
    <row r="188" spans="2:65" s="16" customFormat="1">
      <c r="B188" s="17"/>
      <c r="D188" s="145" t="s">
        <v>174</v>
      </c>
      <c r="F188" s="146" t="s">
        <v>1660</v>
      </c>
      <c r="I188" s="147"/>
      <c r="L188" s="17"/>
      <c r="M188" s="148"/>
      <c r="T188" s="41"/>
      <c r="AT188" s="2" t="s">
        <v>174</v>
      </c>
      <c r="AU188" s="2" t="s">
        <v>88</v>
      </c>
    </row>
    <row r="189" spans="2:65" s="157" customFormat="1" ht="11.25">
      <c r="B189" s="158"/>
      <c r="D189" s="151" t="s">
        <v>176</v>
      </c>
      <c r="E189" s="159" t="s">
        <v>1</v>
      </c>
      <c r="F189" s="160" t="s">
        <v>1661</v>
      </c>
      <c r="H189" s="161">
        <v>0.6</v>
      </c>
      <c r="I189" s="162"/>
      <c r="L189" s="158"/>
      <c r="M189" s="163"/>
      <c r="T189" s="164"/>
      <c r="AT189" s="159" t="s">
        <v>176</v>
      </c>
      <c r="AU189" s="159" t="s">
        <v>88</v>
      </c>
      <c r="AV189" s="157" t="s">
        <v>88</v>
      </c>
      <c r="AW189" s="157" t="s">
        <v>34</v>
      </c>
      <c r="AX189" s="157" t="s">
        <v>86</v>
      </c>
      <c r="AY189" s="159" t="s">
        <v>165</v>
      </c>
    </row>
    <row r="190" spans="2:65" s="16" customFormat="1" ht="24.2" customHeight="1">
      <c r="B190" s="17"/>
      <c r="C190" s="132" t="s">
        <v>249</v>
      </c>
      <c r="D190" s="132" t="s">
        <v>167</v>
      </c>
      <c r="E190" s="133" t="s">
        <v>1662</v>
      </c>
      <c r="F190" s="134" t="s">
        <v>1663</v>
      </c>
      <c r="G190" s="135" t="s">
        <v>452</v>
      </c>
      <c r="H190" s="136">
        <v>1</v>
      </c>
      <c r="I190" s="137"/>
      <c r="J190" s="138">
        <f>ROUND(I190*H190,2)</f>
        <v>0</v>
      </c>
      <c r="K190" s="134" t="s">
        <v>171</v>
      </c>
      <c r="L190" s="17"/>
      <c r="M190" s="139" t="s">
        <v>1</v>
      </c>
      <c r="N190" s="140" t="s">
        <v>43</v>
      </c>
      <c r="P190" s="141">
        <f>O190*H190</f>
        <v>0</v>
      </c>
      <c r="Q190" s="141">
        <v>2.2000000000000001E-4</v>
      </c>
      <c r="R190" s="141">
        <f>Q190*H190</f>
        <v>2.2000000000000001E-4</v>
      </c>
      <c r="S190" s="141">
        <v>0</v>
      </c>
      <c r="T190" s="142">
        <f>S190*H190</f>
        <v>0</v>
      </c>
      <c r="AR190" s="143" t="s">
        <v>249</v>
      </c>
      <c r="AT190" s="143" t="s">
        <v>167</v>
      </c>
      <c r="AU190" s="143" t="s">
        <v>88</v>
      </c>
      <c r="AY190" s="2" t="s">
        <v>165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2" t="s">
        <v>86</v>
      </c>
      <c r="BK190" s="144">
        <f>ROUND(I190*H190,2)</f>
        <v>0</v>
      </c>
      <c r="BL190" s="2" t="s">
        <v>249</v>
      </c>
      <c r="BM190" s="143" t="s">
        <v>1664</v>
      </c>
    </row>
    <row r="191" spans="2:65" s="16" customFormat="1">
      <c r="B191" s="17"/>
      <c r="D191" s="145" t="s">
        <v>174</v>
      </c>
      <c r="F191" s="146" t="s">
        <v>1665</v>
      </c>
      <c r="I191" s="147"/>
      <c r="L191" s="17"/>
      <c r="M191" s="148"/>
      <c r="T191" s="41"/>
      <c r="AT191" s="2" t="s">
        <v>174</v>
      </c>
      <c r="AU191" s="2" t="s">
        <v>88</v>
      </c>
    </row>
    <row r="192" spans="2:65" s="16" customFormat="1" ht="24.2" customHeight="1">
      <c r="B192" s="17"/>
      <c r="C192" s="132" t="s">
        <v>275</v>
      </c>
      <c r="D192" s="132" t="s">
        <v>167</v>
      </c>
      <c r="E192" s="133" t="s">
        <v>1666</v>
      </c>
      <c r="F192" s="134" t="s">
        <v>1667</v>
      </c>
      <c r="G192" s="135" t="s">
        <v>452</v>
      </c>
      <c r="H192" s="136">
        <v>1</v>
      </c>
      <c r="I192" s="137"/>
      <c r="J192" s="138">
        <f>ROUND(I192*H192,2)</f>
        <v>0</v>
      </c>
      <c r="K192" s="134" t="s">
        <v>171</v>
      </c>
      <c r="L192" s="17"/>
      <c r="M192" s="139" t="s">
        <v>1</v>
      </c>
      <c r="N192" s="140" t="s">
        <v>43</v>
      </c>
      <c r="P192" s="141">
        <f>O192*H192</f>
        <v>0</v>
      </c>
      <c r="Q192" s="141">
        <v>1.2E-4</v>
      </c>
      <c r="R192" s="141">
        <f>Q192*H192</f>
        <v>1.2E-4</v>
      </c>
      <c r="S192" s="141">
        <v>0</v>
      </c>
      <c r="T192" s="142">
        <f>S192*H192</f>
        <v>0</v>
      </c>
      <c r="AR192" s="143" t="s">
        <v>249</v>
      </c>
      <c r="AT192" s="143" t="s">
        <v>167</v>
      </c>
      <c r="AU192" s="143" t="s">
        <v>88</v>
      </c>
      <c r="AY192" s="2" t="s">
        <v>165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2" t="s">
        <v>86</v>
      </c>
      <c r="BK192" s="144">
        <f>ROUND(I192*H192,2)</f>
        <v>0</v>
      </c>
      <c r="BL192" s="2" t="s">
        <v>249</v>
      </c>
      <c r="BM192" s="143" t="s">
        <v>1668</v>
      </c>
    </row>
    <row r="193" spans="2:65" s="16" customFormat="1">
      <c r="B193" s="17"/>
      <c r="D193" s="145" t="s">
        <v>174</v>
      </c>
      <c r="F193" s="146" t="s">
        <v>1669</v>
      </c>
      <c r="I193" s="147"/>
      <c r="L193" s="17"/>
      <c r="M193" s="148"/>
      <c r="T193" s="41"/>
      <c r="AT193" s="2" t="s">
        <v>174</v>
      </c>
      <c r="AU193" s="2" t="s">
        <v>88</v>
      </c>
    </row>
    <row r="194" spans="2:65" s="16" customFormat="1" ht="24.2" customHeight="1">
      <c r="B194" s="17"/>
      <c r="C194" s="132" t="s">
        <v>281</v>
      </c>
      <c r="D194" s="132" t="s">
        <v>167</v>
      </c>
      <c r="E194" s="133" t="s">
        <v>1670</v>
      </c>
      <c r="F194" s="134" t="s">
        <v>1671</v>
      </c>
      <c r="G194" s="135" t="s">
        <v>452</v>
      </c>
      <c r="H194" s="136">
        <v>1</v>
      </c>
      <c r="I194" s="137"/>
      <c r="J194" s="138">
        <f>ROUND(I194*H194,2)</f>
        <v>0</v>
      </c>
      <c r="K194" s="134" t="s">
        <v>1</v>
      </c>
      <c r="L194" s="17"/>
      <c r="M194" s="139" t="s">
        <v>1</v>
      </c>
      <c r="N194" s="140" t="s">
        <v>43</v>
      </c>
      <c r="P194" s="141">
        <f>O194*H194</f>
        <v>0</v>
      </c>
      <c r="Q194" s="141">
        <v>9.7000000000000005E-4</v>
      </c>
      <c r="R194" s="141">
        <f>Q194*H194</f>
        <v>9.7000000000000005E-4</v>
      </c>
      <c r="S194" s="141">
        <v>0</v>
      </c>
      <c r="T194" s="142">
        <f>S194*H194</f>
        <v>0</v>
      </c>
      <c r="AR194" s="143" t="s">
        <v>249</v>
      </c>
      <c r="AT194" s="143" t="s">
        <v>167</v>
      </c>
      <c r="AU194" s="143" t="s">
        <v>88</v>
      </c>
      <c r="AY194" s="2" t="s">
        <v>165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2" t="s">
        <v>86</v>
      </c>
      <c r="BK194" s="144">
        <f>ROUND(I194*H194,2)</f>
        <v>0</v>
      </c>
      <c r="BL194" s="2" t="s">
        <v>249</v>
      </c>
      <c r="BM194" s="143" t="s">
        <v>1672</v>
      </c>
    </row>
    <row r="195" spans="2:65" s="16" customFormat="1" ht="24.2" customHeight="1">
      <c r="B195" s="17"/>
      <c r="C195" s="132" t="s">
        <v>287</v>
      </c>
      <c r="D195" s="132" t="s">
        <v>167</v>
      </c>
      <c r="E195" s="133" t="s">
        <v>1673</v>
      </c>
      <c r="F195" s="134" t="s">
        <v>1674</v>
      </c>
      <c r="G195" s="135" t="s">
        <v>452</v>
      </c>
      <c r="H195" s="136">
        <v>1</v>
      </c>
      <c r="I195" s="137"/>
      <c r="J195" s="138">
        <f>ROUND(I195*H195,2)</f>
        <v>0</v>
      </c>
      <c r="K195" s="134" t="s">
        <v>171</v>
      </c>
      <c r="L195" s="17"/>
      <c r="M195" s="139" t="s">
        <v>1</v>
      </c>
      <c r="N195" s="140" t="s">
        <v>43</v>
      </c>
      <c r="P195" s="141">
        <f>O195*H195</f>
        <v>0</v>
      </c>
      <c r="Q195" s="141">
        <v>2.2000000000000001E-4</v>
      </c>
      <c r="R195" s="141">
        <f>Q195*H195</f>
        <v>2.2000000000000001E-4</v>
      </c>
      <c r="S195" s="141">
        <v>0</v>
      </c>
      <c r="T195" s="142">
        <f>S195*H195</f>
        <v>0</v>
      </c>
      <c r="AR195" s="143" t="s">
        <v>249</v>
      </c>
      <c r="AT195" s="143" t="s">
        <v>167</v>
      </c>
      <c r="AU195" s="143" t="s">
        <v>88</v>
      </c>
      <c r="AY195" s="2" t="s">
        <v>165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2" t="s">
        <v>86</v>
      </c>
      <c r="BK195" s="144">
        <f>ROUND(I195*H195,2)</f>
        <v>0</v>
      </c>
      <c r="BL195" s="2" t="s">
        <v>249</v>
      </c>
      <c r="BM195" s="143" t="s">
        <v>1675</v>
      </c>
    </row>
    <row r="196" spans="2:65" s="16" customFormat="1">
      <c r="B196" s="17"/>
      <c r="D196" s="145" t="s">
        <v>174</v>
      </c>
      <c r="F196" s="146" t="s">
        <v>1676</v>
      </c>
      <c r="I196" s="147"/>
      <c r="L196" s="17"/>
      <c r="M196" s="148"/>
      <c r="T196" s="41"/>
      <c r="AT196" s="2" t="s">
        <v>174</v>
      </c>
      <c r="AU196" s="2" t="s">
        <v>88</v>
      </c>
    </row>
    <row r="197" spans="2:65" s="16" customFormat="1" ht="24.2" customHeight="1">
      <c r="B197" s="17"/>
      <c r="C197" s="132" t="s">
        <v>296</v>
      </c>
      <c r="D197" s="132" t="s">
        <v>167</v>
      </c>
      <c r="E197" s="133" t="s">
        <v>1677</v>
      </c>
      <c r="F197" s="134" t="s">
        <v>1678</v>
      </c>
      <c r="G197" s="135" t="s">
        <v>452</v>
      </c>
      <c r="H197" s="136">
        <v>4</v>
      </c>
      <c r="I197" s="137"/>
      <c r="J197" s="138">
        <f>ROUND(I197*H197,2)</f>
        <v>0</v>
      </c>
      <c r="K197" s="134" t="s">
        <v>171</v>
      </c>
      <c r="L197" s="17"/>
      <c r="M197" s="139" t="s">
        <v>1</v>
      </c>
      <c r="N197" s="140" t="s">
        <v>43</v>
      </c>
      <c r="P197" s="141">
        <f>O197*H197</f>
        <v>0</v>
      </c>
      <c r="Q197" s="141">
        <v>1.3999999999999999E-4</v>
      </c>
      <c r="R197" s="141">
        <f>Q197*H197</f>
        <v>5.5999999999999995E-4</v>
      </c>
      <c r="S197" s="141">
        <v>0</v>
      </c>
      <c r="T197" s="142">
        <f>S197*H197</f>
        <v>0</v>
      </c>
      <c r="AR197" s="143" t="s">
        <v>249</v>
      </c>
      <c r="AT197" s="143" t="s">
        <v>167</v>
      </c>
      <c r="AU197" s="143" t="s">
        <v>88</v>
      </c>
      <c r="AY197" s="2" t="s">
        <v>165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2" t="s">
        <v>86</v>
      </c>
      <c r="BK197" s="144">
        <f>ROUND(I197*H197,2)</f>
        <v>0</v>
      </c>
      <c r="BL197" s="2" t="s">
        <v>249</v>
      </c>
      <c r="BM197" s="143" t="s">
        <v>1679</v>
      </c>
    </row>
    <row r="198" spans="2:65" s="16" customFormat="1">
      <c r="B198" s="17"/>
      <c r="D198" s="145" t="s">
        <v>174</v>
      </c>
      <c r="F198" s="146" t="s">
        <v>1680</v>
      </c>
      <c r="I198" s="147"/>
      <c r="L198" s="17"/>
      <c r="M198" s="148"/>
      <c r="T198" s="41"/>
      <c r="AT198" s="2" t="s">
        <v>174</v>
      </c>
      <c r="AU198" s="2" t="s">
        <v>88</v>
      </c>
    </row>
    <row r="199" spans="2:65" s="16" customFormat="1" ht="24.2" customHeight="1">
      <c r="B199" s="17"/>
      <c r="C199" s="132" t="s">
        <v>7</v>
      </c>
      <c r="D199" s="132" t="s">
        <v>167</v>
      </c>
      <c r="E199" s="133" t="s">
        <v>1681</v>
      </c>
      <c r="F199" s="134" t="s">
        <v>1682</v>
      </c>
      <c r="G199" s="135" t="s">
        <v>452</v>
      </c>
      <c r="H199" s="136">
        <v>4</v>
      </c>
      <c r="I199" s="137"/>
      <c r="J199" s="138">
        <f>ROUND(I199*H199,2)</f>
        <v>0</v>
      </c>
      <c r="K199" s="134" t="s">
        <v>171</v>
      </c>
      <c r="L199" s="17"/>
      <c r="M199" s="139" t="s">
        <v>1</v>
      </c>
      <c r="N199" s="140" t="s">
        <v>43</v>
      </c>
      <c r="P199" s="141">
        <f>O199*H199</f>
        <v>0</v>
      </c>
      <c r="Q199" s="141">
        <v>3.2000000000000003E-4</v>
      </c>
      <c r="R199" s="141">
        <f>Q199*H199</f>
        <v>1.2800000000000001E-3</v>
      </c>
      <c r="S199" s="141">
        <v>0</v>
      </c>
      <c r="T199" s="142">
        <f>S199*H199</f>
        <v>0</v>
      </c>
      <c r="AR199" s="143" t="s">
        <v>249</v>
      </c>
      <c r="AT199" s="143" t="s">
        <v>167</v>
      </c>
      <c r="AU199" s="143" t="s">
        <v>88</v>
      </c>
      <c r="AY199" s="2" t="s">
        <v>165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2" t="s">
        <v>86</v>
      </c>
      <c r="BK199" s="144">
        <f>ROUND(I199*H199,2)</f>
        <v>0</v>
      </c>
      <c r="BL199" s="2" t="s">
        <v>249</v>
      </c>
      <c r="BM199" s="143" t="s">
        <v>1683</v>
      </c>
    </row>
    <row r="200" spans="2:65" s="16" customFormat="1">
      <c r="B200" s="17"/>
      <c r="D200" s="145" t="s">
        <v>174</v>
      </c>
      <c r="F200" s="146" t="s">
        <v>1684</v>
      </c>
      <c r="I200" s="147"/>
      <c r="L200" s="17"/>
      <c r="M200" s="148"/>
      <c r="T200" s="41"/>
      <c r="AT200" s="2" t="s">
        <v>174</v>
      </c>
      <c r="AU200" s="2" t="s">
        <v>88</v>
      </c>
    </row>
    <row r="201" spans="2:65" s="16" customFormat="1" ht="21.75" customHeight="1">
      <c r="B201" s="17"/>
      <c r="C201" s="132" t="s">
        <v>463</v>
      </c>
      <c r="D201" s="132" t="s">
        <v>167</v>
      </c>
      <c r="E201" s="133" t="s">
        <v>1685</v>
      </c>
      <c r="F201" s="134" t="s">
        <v>1686</v>
      </c>
      <c r="G201" s="135" t="s">
        <v>452</v>
      </c>
      <c r="H201" s="136">
        <v>1</v>
      </c>
      <c r="I201" s="137"/>
      <c r="J201" s="138">
        <f>ROUND(I201*H201,2)</f>
        <v>0</v>
      </c>
      <c r="K201" s="134" t="s">
        <v>171</v>
      </c>
      <c r="L201" s="17"/>
      <c r="M201" s="139" t="s">
        <v>1</v>
      </c>
      <c r="N201" s="140" t="s">
        <v>43</v>
      </c>
      <c r="P201" s="141">
        <f>O201*H201</f>
        <v>0</v>
      </c>
      <c r="Q201" s="141">
        <v>2.32E-3</v>
      </c>
      <c r="R201" s="141">
        <f>Q201*H201</f>
        <v>2.32E-3</v>
      </c>
      <c r="S201" s="141">
        <v>0</v>
      </c>
      <c r="T201" s="142">
        <f>S201*H201</f>
        <v>0</v>
      </c>
      <c r="AR201" s="143" t="s">
        <v>249</v>
      </c>
      <c r="AT201" s="143" t="s">
        <v>167</v>
      </c>
      <c r="AU201" s="143" t="s">
        <v>88</v>
      </c>
      <c r="AY201" s="2" t="s">
        <v>165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2" t="s">
        <v>86</v>
      </c>
      <c r="BK201" s="144">
        <f>ROUND(I201*H201,2)</f>
        <v>0</v>
      </c>
      <c r="BL201" s="2" t="s">
        <v>249</v>
      </c>
      <c r="BM201" s="143" t="s">
        <v>1687</v>
      </c>
    </row>
    <row r="202" spans="2:65" s="16" customFormat="1">
      <c r="B202" s="17"/>
      <c r="D202" s="145" t="s">
        <v>174</v>
      </c>
      <c r="F202" s="146" t="s">
        <v>1688</v>
      </c>
      <c r="I202" s="147"/>
      <c r="L202" s="17"/>
      <c r="M202" s="148"/>
      <c r="T202" s="41"/>
      <c r="AT202" s="2" t="s">
        <v>174</v>
      </c>
      <c r="AU202" s="2" t="s">
        <v>88</v>
      </c>
    </row>
    <row r="203" spans="2:65" s="16" customFormat="1" ht="16.5" customHeight="1">
      <c r="B203" s="17"/>
      <c r="C203" s="132" t="s">
        <v>470</v>
      </c>
      <c r="D203" s="132" t="s">
        <v>167</v>
      </c>
      <c r="E203" s="133" t="s">
        <v>1689</v>
      </c>
      <c r="F203" s="134" t="s">
        <v>1690</v>
      </c>
      <c r="G203" s="135" t="s">
        <v>452</v>
      </c>
      <c r="H203" s="136">
        <v>2</v>
      </c>
      <c r="I203" s="137"/>
      <c r="J203" s="138">
        <f>ROUND(I203*H203,2)</f>
        <v>0</v>
      </c>
      <c r="K203" s="134" t="s">
        <v>171</v>
      </c>
      <c r="L203" s="17"/>
      <c r="M203" s="139" t="s">
        <v>1</v>
      </c>
      <c r="N203" s="140" t="s">
        <v>43</v>
      </c>
      <c r="P203" s="141">
        <f>O203*H203</f>
        <v>0</v>
      </c>
      <c r="Q203" s="141">
        <v>9.7000000000000005E-4</v>
      </c>
      <c r="R203" s="141">
        <f>Q203*H203</f>
        <v>1.9400000000000001E-3</v>
      </c>
      <c r="S203" s="141">
        <v>0</v>
      </c>
      <c r="T203" s="142">
        <f>S203*H203</f>
        <v>0</v>
      </c>
      <c r="AR203" s="143" t="s">
        <v>249</v>
      </c>
      <c r="AT203" s="143" t="s">
        <v>167</v>
      </c>
      <c r="AU203" s="143" t="s">
        <v>88</v>
      </c>
      <c r="AY203" s="2" t="s">
        <v>165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2" t="s">
        <v>86</v>
      </c>
      <c r="BK203" s="144">
        <f>ROUND(I203*H203,2)</f>
        <v>0</v>
      </c>
      <c r="BL203" s="2" t="s">
        <v>249</v>
      </c>
      <c r="BM203" s="143" t="s">
        <v>1691</v>
      </c>
    </row>
    <row r="204" spans="2:65" s="16" customFormat="1">
      <c r="B204" s="17"/>
      <c r="D204" s="145" t="s">
        <v>174</v>
      </c>
      <c r="F204" s="146" t="s">
        <v>1692</v>
      </c>
      <c r="I204" s="147"/>
      <c r="L204" s="17"/>
      <c r="M204" s="148"/>
      <c r="T204" s="41"/>
      <c r="AT204" s="2" t="s">
        <v>174</v>
      </c>
      <c r="AU204" s="2" t="s">
        <v>88</v>
      </c>
    </row>
    <row r="205" spans="2:65" s="16" customFormat="1" ht="16.5" customHeight="1">
      <c r="B205" s="17"/>
      <c r="C205" s="132" t="s">
        <v>476</v>
      </c>
      <c r="D205" s="132" t="s">
        <v>167</v>
      </c>
      <c r="E205" s="133" t="s">
        <v>1693</v>
      </c>
      <c r="F205" s="134" t="s">
        <v>1694</v>
      </c>
      <c r="G205" s="135" t="s">
        <v>452</v>
      </c>
      <c r="H205" s="136">
        <v>2</v>
      </c>
      <c r="I205" s="137"/>
      <c r="J205" s="138">
        <f>ROUND(I205*H205,2)</f>
        <v>0</v>
      </c>
      <c r="K205" s="134" t="s">
        <v>171</v>
      </c>
      <c r="L205" s="17"/>
      <c r="M205" s="139" t="s">
        <v>1</v>
      </c>
      <c r="N205" s="140" t="s">
        <v>43</v>
      </c>
      <c r="P205" s="141">
        <f>O205*H205</f>
        <v>0</v>
      </c>
      <c r="Q205" s="141">
        <v>1.23E-3</v>
      </c>
      <c r="R205" s="141">
        <f>Q205*H205</f>
        <v>2.4599999999999999E-3</v>
      </c>
      <c r="S205" s="141">
        <v>0</v>
      </c>
      <c r="T205" s="142">
        <f>S205*H205</f>
        <v>0</v>
      </c>
      <c r="AR205" s="143" t="s">
        <v>249</v>
      </c>
      <c r="AT205" s="143" t="s">
        <v>167</v>
      </c>
      <c r="AU205" s="143" t="s">
        <v>88</v>
      </c>
      <c r="AY205" s="2" t="s">
        <v>165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2" t="s">
        <v>86</v>
      </c>
      <c r="BK205" s="144">
        <f>ROUND(I205*H205,2)</f>
        <v>0</v>
      </c>
      <c r="BL205" s="2" t="s">
        <v>249</v>
      </c>
      <c r="BM205" s="143" t="s">
        <v>1695</v>
      </c>
    </row>
    <row r="206" spans="2:65" s="16" customFormat="1">
      <c r="B206" s="17"/>
      <c r="D206" s="145" t="s">
        <v>174</v>
      </c>
      <c r="F206" s="146" t="s">
        <v>1696</v>
      </c>
      <c r="I206" s="147"/>
      <c r="L206" s="17"/>
      <c r="M206" s="148"/>
      <c r="T206" s="41"/>
      <c r="AT206" s="2" t="s">
        <v>174</v>
      </c>
      <c r="AU206" s="2" t="s">
        <v>88</v>
      </c>
    </row>
    <row r="207" spans="2:65" s="16" customFormat="1" ht="24.2" customHeight="1">
      <c r="B207" s="17"/>
      <c r="C207" s="132" t="s">
        <v>482</v>
      </c>
      <c r="D207" s="132" t="s">
        <v>167</v>
      </c>
      <c r="E207" s="133" t="s">
        <v>1697</v>
      </c>
      <c r="F207" s="134" t="s">
        <v>1698</v>
      </c>
      <c r="G207" s="135" t="s">
        <v>452</v>
      </c>
      <c r="H207" s="136">
        <v>2</v>
      </c>
      <c r="I207" s="137"/>
      <c r="J207" s="138">
        <f>ROUND(I207*H207,2)</f>
        <v>0</v>
      </c>
      <c r="K207" s="134" t="s">
        <v>1</v>
      </c>
      <c r="L207" s="17"/>
      <c r="M207" s="139" t="s">
        <v>1</v>
      </c>
      <c r="N207" s="140" t="s">
        <v>43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249</v>
      </c>
      <c r="AT207" s="143" t="s">
        <v>167</v>
      </c>
      <c r="AU207" s="143" t="s">
        <v>88</v>
      </c>
      <c r="AY207" s="2" t="s">
        <v>165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2" t="s">
        <v>86</v>
      </c>
      <c r="BK207" s="144">
        <f>ROUND(I207*H207,2)</f>
        <v>0</v>
      </c>
      <c r="BL207" s="2" t="s">
        <v>249</v>
      </c>
      <c r="BM207" s="143" t="s">
        <v>1699</v>
      </c>
    </row>
    <row r="208" spans="2:65" s="16" customFormat="1" ht="24.2" customHeight="1">
      <c r="B208" s="17"/>
      <c r="C208" s="132" t="s">
        <v>489</v>
      </c>
      <c r="D208" s="132" t="s">
        <v>167</v>
      </c>
      <c r="E208" s="133" t="s">
        <v>1700</v>
      </c>
      <c r="F208" s="134" t="s">
        <v>1701</v>
      </c>
      <c r="G208" s="135" t="s">
        <v>452</v>
      </c>
      <c r="H208" s="136">
        <v>1</v>
      </c>
      <c r="I208" s="137"/>
      <c r="J208" s="138">
        <f>ROUND(I208*H208,2)</f>
        <v>0</v>
      </c>
      <c r="K208" s="134" t="s">
        <v>171</v>
      </c>
      <c r="L208" s="17"/>
      <c r="M208" s="139" t="s">
        <v>1</v>
      </c>
      <c r="N208" s="140" t="s">
        <v>43</v>
      </c>
      <c r="P208" s="141">
        <f>O208*H208</f>
        <v>0</v>
      </c>
      <c r="Q208" s="141">
        <v>5.6999999999999998E-4</v>
      </c>
      <c r="R208" s="141">
        <f>Q208*H208</f>
        <v>5.6999999999999998E-4</v>
      </c>
      <c r="S208" s="141">
        <v>0</v>
      </c>
      <c r="T208" s="142">
        <f>S208*H208</f>
        <v>0</v>
      </c>
      <c r="AR208" s="143" t="s">
        <v>249</v>
      </c>
      <c r="AT208" s="143" t="s">
        <v>167</v>
      </c>
      <c r="AU208" s="143" t="s">
        <v>88</v>
      </c>
      <c r="AY208" s="2" t="s">
        <v>165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2" t="s">
        <v>86</v>
      </c>
      <c r="BK208" s="144">
        <f>ROUND(I208*H208,2)</f>
        <v>0</v>
      </c>
      <c r="BL208" s="2" t="s">
        <v>249</v>
      </c>
      <c r="BM208" s="143" t="s">
        <v>1702</v>
      </c>
    </row>
    <row r="209" spans="2:65" s="16" customFormat="1">
      <c r="B209" s="17"/>
      <c r="D209" s="145" t="s">
        <v>174</v>
      </c>
      <c r="F209" s="146" t="s">
        <v>1703</v>
      </c>
      <c r="I209" s="147"/>
      <c r="L209" s="17"/>
      <c r="M209" s="148"/>
      <c r="T209" s="41"/>
      <c r="AT209" s="2" t="s">
        <v>174</v>
      </c>
      <c r="AU209" s="2" t="s">
        <v>88</v>
      </c>
    </row>
    <row r="210" spans="2:65" s="16" customFormat="1" ht="16.5" customHeight="1">
      <c r="B210" s="17"/>
      <c r="C210" s="132" t="s">
        <v>496</v>
      </c>
      <c r="D210" s="132" t="s">
        <v>167</v>
      </c>
      <c r="E210" s="133" t="s">
        <v>1704</v>
      </c>
      <c r="F210" s="134" t="s">
        <v>1705</v>
      </c>
      <c r="G210" s="135" t="s">
        <v>452</v>
      </c>
      <c r="H210" s="136">
        <v>1</v>
      </c>
      <c r="I210" s="137"/>
      <c r="J210" s="138">
        <f>ROUND(I210*H210,2)</f>
        <v>0</v>
      </c>
      <c r="K210" s="134" t="s">
        <v>1</v>
      </c>
      <c r="L210" s="17"/>
      <c r="M210" s="139" t="s">
        <v>1</v>
      </c>
      <c r="N210" s="140" t="s">
        <v>43</v>
      </c>
      <c r="P210" s="141">
        <f>O210*H210</f>
        <v>0</v>
      </c>
      <c r="Q210" s="141">
        <v>9.7000000000000005E-4</v>
      </c>
      <c r="R210" s="141">
        <f>Q210*H210</f>
        <v>9.7000000000000005E-4</v>
      </c>
      <c r="S210" s="141">
        <v>0</v>
      </c>
      <c r="T210" s="142">
        <f>S210*H210</f>
        <v>0</v>
      </c>
      <c r="AR210" s="143" t="s">
        <v>249</v>
      </c>
      <c r="AT210" s="143" t="s">
        <v>167</v>
      </c>
      <c r="AU210" s="143" t="s">
        <v>88</v>
      </c>
      <c r="AY210" s="2" t="s">
        <v>165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2" t="s">
        <v>86</v>
      </c>
      <c r="BK210" s="144">
        <f>ROUND(I210*H210,2)</f>
        <v>0</v>
      </c>
      <c r="BL210" s="2" t="s">
        <v>249</v>
      </c>
      <c r="BM210" s="143" t="s">
        <v>1706</v>
      </c>
    </row>
    <row r="211" spans="2:65" s="119" customFormat="1" ht="22.9" customHeight="1">
      <c r="B211" s="120"/>
      <c r="D211" s="121" t="s">
        <v>77</v>
      </c>
      <c r="E211" s="130" t="s">
        <v>1707</v>
      </c>
      <c r="F211" s="130" t="s">
        <v>1708</v>
      </c>
      <c r="I211" s="123"/>
      <c r="J211" s="131">
        <f>BK211</f>
        <v>0</v>
      </c>
      <c r="L211" s="120"/>
      <c r="M211" s="125"/>
      <c r="P211" s="126">
        <f>SUM(P212:P226)</f>
        <v>0</v>
      </c>
      <c r="R211" s="126">
        <f>SUM(R212:R226)</f>
        <v>0.10552</v>
      </c>
      <c r="T211" s="127">
        <f>SUM(T212:T226)</f>
        <v>0</v>
      </c>
      <c r="AR211" s="121" t="s">
        <v>88</v>
      </c>
      <c r="AT211" s="128" t="s">
        <v>77</v>
      </c>
      <c r="AU211" s="128" t="s">
        <v>86</v>
      </c>
      <c r="AY211" s="121" t="s">
        <v>165</v>
      </c>
      <c r="BK211" s="129">
        <f>SUM(BK212:BK226)</f>
        <v>0</v>
      </c>
    </row>
    <row r="212" spans="2:65" s="16" customFormat="1" ht="24.2" customHeight="1">
      <c r="B212" s="17"/>
      <c r="C212" s="132" t="s">
        <v>508</v>
      </c>
      <c r="D212" s="132" t="s">
        <v>167</v>
      </c>
      <c r="E212" s="133" t="s">
        <v>1709</v>
      </c>
      <c r="F212" s="134" t="s">
        <v>1710</v>
      </c>
      <c r="G212" s="135" t="s">
        <v>1711</v>
      </c>
      <c r="H212" s="136">
        <v>1</v>
      </c>
      <c r="I212" s="137"/>
      <c r="J212" s="138">
        <f>ROUND(I212*H212,2)</f>
        <v>0</v>
      </c>
      <c r="K212" s="134" t="s">
        <v>171</v>
      </c>
      <c r="L212" s="17"/>
      <c r="M212" s="139" t="s">
        <v>1</v>
      </c>
      <c r="N212" s="140" t="s">
        <v>43</v>
      </c>
      <c r="P212" s="141">
        <f>O212*H212</f>
        <v>0</v>
      </c>
      <c r="Q212" s="141">
        <v>2.894E-2</v>
      </c>
      <c r="R212" s="141">
        <f>Q212*H212</f>
        <v>2.894E-2</v>
      </c>
      <c r="S212" s="141">
        <v>0</v>
      </c>
      <c r="T212" s="142">
        <f>S212*H212</f>
        <v>0</v>
      </c>
      <c r="AR212" s="143" t="s">
        <v>249</v>
      </c>
      <c r="AT212" s="143" t="s">
        <v>167</v>
      </c>
      <c r="AU212" s="143" t="s">
        <v>88</v>
      </c>
      <c r="AY212" s="2" t="s">
        <v>165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2" t="s">
        <v>86</v>
      </c>
      <c r="BK212" s="144">
        <f>ROUND(I212*H212,2)</f>
        <v>0</v>
      </c>
      <c r="BL212" s="2" t="s">
        <v>249</v>
      </c>
      <c r="BM212" s="143" t="s">
        <v>1712</v>
      </c>
    </row>
    <row r="213" spans="2:65" s="16" customFormat="1">
      <c r="B213" s="17"/>
      <c r="D213" s="145" t="s">
        <v>174</v>
      </c>
      <c r="F213" s="146" t="s">
        <v>1713</v>
      </c>
      <c r="I213" s="147"/>
      <c r="L213" s="17"/>
      <c r="M213" s="148"/>
      <c r="T213" s="41"/>
      <c r="AT213" s="2" t="s">
        <v>174</v>
      </c>
      <c r="AU213" s="2" t="s">
        <v>88</v>
      </c>
    </row>
    <row r="214" spans="2:65" s="16" customFormat="1" ht="24.2" customHeight="1">
      <c r="B214" s="17"/>
      <c r="C214" s="132" t="s">
        <v>514</v>
      </c>
      <c r="D214" s="132" t="s">
        <v>167</v>
      </c>
      <c r="E214" s="133" t="s">
        <v>1714</v>
      </c>
      <c r="F214" s="134" t="s">
        <v>1715</v>
      </c>
      <c r="G214" s="135" t="s">
        <v>1711</v>
      </c>
      <c r="H214" s="136">
        <v>1</v>
      </c>
      <c r="I214" s="137"/>
      <c r="J214" s="138">
        <f>ROUND(I214*H214,2)</f>
        <v>0</v>
      </c>
      <c r="K214" s="134" t="s">
        <v>171</v>
      </c>
      <c r="L214" s="17"/>
      <c r="M214" s="139" t="s">
        <v>1</v>
      </c>
      <c r="N214" s="140" t="s">
        <v>43</v>
      </c>
      <c r="P214" s="141">
        <f>O214*H214</f>
        <v>0</v>
      </c>
      <c r="Q214" s="141">
        <v>1.197E-2</v>
      </c>
      <c r="R214" s="141">
        <f>Q214*H214</f>
        <v>1.197E-2</v>
      </c>
      <c r="S214" s="141">
        <v>0</v>
      </c>
      <c r="T214" s="142">
        <f>S214*H214</f>
        <v>0</v>
      </c>
      <c r="AR214" s="143" t="s">
        <v>249</v>
      </c>
      <c r="AT214" s="143" t="s">
        <v>167</v>
      </c>
      <c r="AU214" s="143" t="s">
        <v>88</v>
      </c>
      <c r="AY214" s="2" t="s">
        <v>165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2" t="s">
        <v>86</v>
      </c>
      <c r="BK214" s="144">
        <f>ROUND(I214*H214,2)</f>
        <v>0</v>
      </c>
      <c r="BL214" s="2" t="s">
        <v>249</v>
      </c>
      <c r="BM214" s="143" t="s">
        <v>1716</v>
      </c>
    </row>
    <row r="215" spans="2:65" s="16" customFormat="1">
      <c r="B215" s="17"/>
      <c r="D215" s="145" t="s">
        <v>174</v>
      </c>
      <c r="F215" s="146" t="s">
        <v>1717</v>
      </c>
      <c r="I215" s="147"/>
      <c r="L215" s="17"/>
      <c r="M215" s="148"/>
      <c r="T215" s="41"/>
      <c r="AT215" s="2" t="s">
        <v>174</v>
      </c>
      <c r="AU215" s="2" t="s">
        <v>88</v>
      </c>
    </row>
    <row r="216" spans="2:65" s="16" customFormat="1" ht="21.75" customHeight="1">
      <c r="B216" s="17"/>
      <c r="C216" s="132" t="s">
        <v>520</v>
      </c>
      <c r="D216" s="132" t="s">
        <v>167</v>
      </c>
      <c r="E216" s="133" t="s">
        <v>1718</v>
      </c>
      <c r="F216" s="134" t="s">
        <v>1719</v>
      </c>
      <c r="G216" s="135" t="s">
        <v>1711</v>
      </c>
      <c r="H216" s="136">
        <v>1</v>
      </c>
      <c r="I216" s="137"/>
      <c r="J216" s="138">
        <f>ROUND(I216*H216,2)</f>
        <v>0</v>
      </c>
      <c r="K216" s="134" t="s">
        <v>171</v>
      </c>
      <c r="L216" s="17"/>
      <c r="M216" s="139" t="s">
        <v>1</v>
      </c>
      <c r="N216" s="140" t="s">
        <v>43</v>
      </c>
      <c r="P216" s="141">
        <f>O216*H216</f>
        <v>0</v>
      </c>
      <c r="Q216" s="141">
        <v>1.234E-2</v>
      </c>
      <c r="R216" s="141">
        <f>Q216*H216</f>
        <v>1.234E-2</v>
      </c>
      <c r="S216" s="141">
        <v>0</v>
      </c>
      <c r="T216" s="142">
        <f>S216*H216</f>
        <v>0</v>
      </c>
      <c r="AR216" s="143" t="s">
        <v>249</v>
      </c>
      <c r="AT216" s="143" t="s">
        <v>167</v>
      </c>
      <c r="AU216" s="143" t="s">
        <v>88</v>
      </c>
      <c r="AY216" s="2" t="s">
        <v>165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2" t="s">
        <v>86</v>
      </c>
      <c r="BK216" s="144">
        <f>ROUND(I216*H216,2)</f>
        <v>0</v>
      </c>
      <c r="BL216" s="2" t="s">
        <v>249</v>
      </c>
      <c r="BM216" s="143" t="s">
        <v>1720</v>
      </c>
    </row>
    <row r="217" spans="2:65" s="16" customFormat="1">
      <c r="B217" s="17"/>
      <c r="D217" s="145" t="s">
        <v>174</v>
      </c>
      <c r="F217" s="146" t="s">
        <v>1721</v>
      </c>
      <c r="I217" s="147"/>
      <c r="L217" s="17"/>
      <c r="M217" s="148"/>
      <c r="T217" s="41"/>
      <c r="AT217" s="2" t="s">
        <v>174</v>
      </c>
      <c r="AU217" s="2" t="s">
        <v>88</v>
      </c>
    </row>
    <row r="218" spans="2:65" s="16" customFormat="1" ht="21.75" customHeight="1">
      <c r="B218" s="17"/>
      <c r="C218" s="132" t="s">
        <v>525</v>
      </c>
      <c r="D218" s="132" t="s">
        <v>167</v>
      </c>
      <c r="E218" s="133" t="s">
        <v>1722</v>
      </c>
      <c r="F218" s="134" t="s">
        <v>1723</v>
      </c>
      <c r="G218" s="135" t="s">
        <v>1711</v>
      </c>
      <c r="H218" s="136">
        <v>1</v>
      </c>
      <c r="I218" s="137"/>
      <c r="J218" s="138">
        <f>ROUND(I218*H218,2)</f>
        <v>0</v>
      </c>
      <c r="K218" s="134" t="s">
        <v>1</v>
      </c>
      <c r="L218" s="17"/>
      <c r="M218" s="139" t="s">
        <v>1</v>
      </c>
      <c r="N218" s="140" t="s">
        <v>43</v>
      </c>
      <c r="P218" s="141">
        <f>O218*H218</f>
        <v>0</v>
      </c>
      <c r="Q218" s="141">
        <v>1.234E-2</v>
      </c>
      <c r="R218" s="141">
        <f>Q218*H218</f>
        <v>1.234E-2</v>
      </c>
      <c r="S218" s="141">
        <v>0</v>
      </c>
      <c r="T218" s="142">
        <f>S218*H218</f>
        <v>0</v>
      </c>
      <c r="AR218" s="143" t="s">
        <v>249</v>
      </c>
      <c r="AT218" s="143" t="s">
        <v>167</v>
      </c>
      <c r="AU218" s="143" t="s">
        <v>88</v>
      </c>
      <c r="AY218" s="2" t="s">
        <v>165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2" t="s">
        <v>86</v>
      </c>
      <c r="BK218" s="144">
        <f>ROUND(I218*H218,2)</f>
        <v>0</v>
      </c>
      <c r="BL218" s="2" t="s">
        <v>249</v>
      </c>
      <c r="BM218" s="143" t="s">
        <v>1724</v>
      </c>
    </row>
    <row r="219" spans="2:65" s="16" customFormat="1" ht="33" customHeight="1">
      <c r="B219" s="17"/>
      <c r="C219" s="132" t="s">
        <v>531</v>
      </c>
      <c r="D219" s="132" t="s">
        <v>167</v>
      </c>
      <c r="E219" s="133" t="s">
        <v>1725</v>
      </c>
      <c r="F219" s="134" t="s">
        <v>1726</v>
      </c>
      <c r="G219" s="135" t="s">
        <v>1711</v>
      </c>
      <c r="H219" s="136">
        <v>1</v>
      </c>
      <c r="I219" s="137"/>
      <c r="J219" s="138">
        <f>ROUND(I219*H219,2)</f>
        <v>0</v>
      </c>
      <c r="K219" s="134" t="s">
        <v>171</v>
      </c>
      <c r="L219" s="17"/>
      <c r="M219" s="139" t="s">
        <v>1</v>
      </c>
      <c r="N219" s="140" t="s">
        <v>43</v>
      </c>
      <c r="P219" s="141">
        <f>O219*H219</f>
        <v>0</v>
      </c>
      <c r="Q219" s="141">
        <v>1.736E-2</v>
      </c>
      <c r="R219" s="141">
        <f>Q219*H219</f>
        <v>1.736E-2</v>
      </c>
      <c r="S219" s="141">
        <v>0</v>
      </c>
      <c r="T219" s="142">
        <f>S219*H219</f>
        <v>0</v>
      </c>
      <c r="AR219" s="143" t="s">
        <v>249</v>
      </c>
      <c r="AT219" s="143" t="s">
        <v>167</v>
      </c>
      <c r="AU219" s="143" t="s">
        <v>88</v>
      </c>
      <c r="AY219" s="2" t="s">
        <v>165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2" t="s">
        <v>86</v>
      </c>
      <c r="BK219" s="144">
        <f>ROUND(I219*H219,2)</f>
        <v>0</v>
      </c>
      <c r="BL219" s="2" t="s">
        <v>249</v>
      </c>
      <c r="BM219" s="143" t="s">
        <v>1727</v>
      </c>
    </row>
    <row r="220" spans="2:65" s="16" customFormat="1">
      <c r="B220" s="17"/>
      <c r="D220" s="145" t="s">
        <v>174</v>
      </c>
      <c r="F220" s="146" t="s">
        <v>1728</v>
      </c>
      <c r="I220" s="147"/>
      <c r="L220" s="17"/>
      <c r="M220" s="148"/>
      <c r="T220" s="41"/>
      <c r="AT220" s="2" t="s">
        <v>174</v>
      </c>
      <c r="AU220" s="2" t="s">
        <v>88</v>
      </c>
    </row>
    <row r="221" spans="2:65" s="16" customFormat="1" ht="16.5" customHeight="1">
      <c r="B221" s="17"/>
      <c r="C221" s="132" t="s">
        <v>536</v>
      </c>
      <c r="D221" s="132" t="s">
        <v>167</v>
      </c>
      <c r="E221" s="133" t="s">
        <v>1729</v>
      </c>
      <c r="F221" s="134" t="s">
        <v>1730</v>
      </c>
      <c r="G221" s="135" t="s">
        <v>1711</v>
      </c>
      <c r="H221" s="136">
        <v>1</v>
      </c>
      <c r="I221" s="137"/>
      <c r="J221" s="138">
        <f>ROUND(I221*H221,2)</f>
        <v>0</v>
      </c>
      <c r="K221" s="134" t="s">
        <v>1</v>
      </c>
      <c r="L221" s="17"/>
      <c r="M221" s="139" t="s">
        <v>1</v>
      </c>
      <c r="N221" s="140" t="s">
        <v>43</v>
      </c>
      <c r="P221" s="141">
        <f>O221*H221</f>
        <v>0</v>
      </c>
      <c r="Q221" s="141">
        <v>1.8169999999999999E-2</v>
      </c>
      <c r="R221" s="141">
        <f>Q221*H221</f>
        <v>1.8169999999999999E-2</v>
      </c>
      <c r="S221" s="141">
        <v>0</v>
      </c>
      <c r="T221" s="142">
        <f>S221*H221</f>
        <v>0</v>
      </c>
      <c r="AR221" s="143" t="s">
        <v>249</v>
      </c>
      <c r="AT221" s="143" t="s">
        <v>167</v>
      </c>
      <c r="AU221" s="143" t="s">
        <v>88</v>
      </c>
      <c r="AY221" s="2" t="s">
        <v>165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2" t="s">
        <v>86</v>
      </c>
      <c r="BK221" s="144">
        <f>ROUND(I221*H221,2)</f>
        <v>0</v>
      </c>
      <c r="BL221" s="2" t="s">
        <v>249</v>
      </c>
      <c r="BM221" s="143" t="s">
        <v>1731</v>
      </c>
    </row>
    <row r="222" spans="2:65" s="16" customFormat="1" ht="16.5" customHeight="1">
      <c r="B222" s="17"/>
      <c r="C222" s="132" t="s">
        <v>542</v>
      </c>
      <c r="D222" s="132" t="s">
        <v>167</v>
      </c>
      <c r="E222" s="133" t="s">
        <v>1732</v>
      </c>
      <c r="F222" s="134" t="s">
        <v>1733</v>
      </c>
      <c r="G222" s="135" t="s">
        <v>1711</v>
      </c>
      <c r="H222" s="136">
        <v>3</v>
      </c>
      <c r="I222" s="137"/>
      <c r="J222" s="138">
        <f>ROUND(I222*H222,2)</f>
        <v>0</v>
      </c>
      <c r="K222" s="134" t="s">
        <v>1</v>
      </c>
      <c r="L222" s="17"/>
      <c r="M222" s="139" t="s">
        <v>1</v>
      </c>
      <c r="N222" s="140" t="s">
        <v>43</v>
      </c>
      <c r="P222" s="141">
        <f>O222*H222</f>
        <v>0</v>
      </c>
      <c r="Q222" s="141">
        <v>2.4000000000000001E-4</v>
      </c>
      <c r="R222" s="141">
        <f>Q222*H222</f>
        <v>7.2000000000000005E-4</v>
      </c>
      <c r="S222" s="141">
        <v>0</v>
      </c>
      <c r="T222" s="142">
        <f>S222*H222</f>
        <v>0</v>
      </c>
      <c r="AR222" s="143" t="s">
        <v>249</v>
      </c>
      <c r="AT222" s="143" t="s">
        <v>167</v>
      </c>
      <c r="AU222" s="143" t="s">
        <v>88</v>
      </c>
      <c r="AY222" s="2" t="s">
        <v>165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2" t="s">
        <v>86</v>
      </c>
      <c r="BK222" s="144">
        <f>ROUND(I222*H222,2)</f>
        <v>0</v>
      </c>
      <c r="BL222" s="2" t="s">
        <v>249</v>
      </c>
      <c r="BM222" s="143" t="s">
        <v>1734</v>
      </c>
    </row>
    <row r="223" spans="2:65" s="16" customFormat="1" ht="16.5" customHeight="1">
      <c r="B223" s="17"/>
      <c r="C223" s="132" t="s">
        <v>549</v>
      </c>
      <c r="D223" s="132" t="s">
        <v>167</v>
      </c>
      <c r="E223" s="133" t="s">
        <v>1735</v>
      </c>
      <c r="F223" s="134" t="s">
        <v>1736</v>
      </c>
      <c r="G223" s="135" t="s">
        <v>1711</v>
      </c>
      <c r="H223" s="136">
        <v>1</v>
      </c>
      <c r="I223" s="137"/>
      <c r="J223" s="138">
        <f>ROUND(I223*H223,2)</f>
        <v>0</v>
      </c>
      <c r="K223" s="134" t="s">
        <v>171</v>
      </c>
      <c r="L223" s="17"/>
      <c r="M223" s="139" t="s">
        <v>1</v>
      </c>
      <c r="N223" s="140" t="s">
        <v>43</v>
      </c>
      <c r="P223" s="141">
        <f>O223*H223</f>
        <v>0</v>
      </c>
      <c r="Q223" s="141">
        <v>1.8400000000000001E-3</v>
      </c>
      <c r="R223" s="141">
        <f>Q223*H223</f>
        <v>1.8400000000000001E-3</v>
      </c>
      <c r="S223" s="141">
        <v>0</v>
      </c>
      <c r="T223" s="142">
        <f>S223*H223</f>
        <v>0</v>
      </c>
      <c r="AR223" s="143" t="s">
        <v>249</v>
      </c>
      <c r="AT223" s="143" t="s">
        <v>167</v>
      </c>
      <c r="AU223" s="143" t="s">
        <v>88</v>
      </c>
      <c r="AY223" s="2" t="s">
        <v>165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2" t="s">
        <v>86</v>
      </c>
      <c r="BK223" s="144">
        <f>ROUND(I223*H223,2)</f>
        <v>0</v>
      </c>
      <c r="BL223" s="2" t="s">
        <v>249</v>
      </c>
      <c r="BM223" s="143" t="s">
        <v>1737</v>
      </c>
    </row>
    <row r="224" spans="2:65" s="16" customFormat="1">
      <c r="B224" s="17"/>
      <c r="D224" s="145" t="s">
        <v>174</v>
      </c>
      <c r="F224" s="146" t="s">
        <v>1738</v>
      </c>
      <c r="I224" s="147"/>
      <c r="L224" s="17"/>
      <c r="M224" s="148"/>
      <c r="T224" s="41"/>
      <c r="AT224" s="2" t="s">
        <v>174</v>
      </c>
      <c r="AU224" s="2" t="s">
        <v>88</v>
      </c>
    </row>
    <row r="225" spans="2:65" s="16" customFormat="1" ht="16.5" customHeight="1">
      <c r="B225" s="17"/>
      <c r="C225" s="132" t="s">
        <v>562</v>
      </c>
      <c r="D225" s="132" t="s">
        <v>167</v>
      </c>
      <c r="E225" s="133" t="s">
        <v>1739</v>
      </c>
      <c r="F225" s="134" t="s">
        <v>1740</v>
      </c>
      <c r="G225" s="135" t="s">
        <v>1711</v>
      </c>
      <c r="H225" s="136">
        <v>1</v>
      </c>
      <c r="I225" s="137"/>
      <c r="J225" s="138">
        <f>ROUND(I225*H225,2)</f>
        <v>0</v>
      </c>
      <c r="K225" s="134" t="s">
        <v>171</v>
      </c>
      <c r="L225" s="17"/>
      <c r="M225" s="139" t="s">
        <v>1</v>
      </c>
      <c r="N225" s="140" t="s">
        <v>43</v>
      </c>
      <c r="P225" s="141">
        <f>O225*H225</f>
        <v>0</v>
      </c>
      <c r="Q225" s="141">
        <v>1.8400000000000001E-3</v>
      </c>
      <c r="R225" s="141">
        <f>Q225*H225</f>
        <v>1.8400000000000001E-3</v>
      </c>
      <c r="S225" s="141">
        <v>0</v>
      </c>
      <c r="T225" s="142">
        <f>S225*H225</f>
        <v>0</v>
      </c>
      <c r="AR225" s="143" t="s">
        <v>249</v>
      </c>
      <c r="AT225" s="143" t="s">
        <v>167</v>
      </c>
      <c r="AU225" s="143" t="s">
        <v>88</v>
      </c>
      <c r="AY225" s="2" t="s">
        <v>165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2" t="s">
        <v>86</v>
      </c>
      <c r="BK225" s="144">
        <f>ROUND(I225*H225,2)</f>
        <v>0</v>
      </c>
      <c r="BL225" s="2" t="s">
        <v>249</v>
      </c>
      <c r="BM225" s="143" t="s">
        <v>1741</v>
      </c>
    </row>
    <row r="226" spans="2:65" s="16" customFormat="1">
      <c r="B226" s="17"/>
      <c r="D226" s="145" t="s">
        <v>174</v>
      </c>
      <c r="F226" s="146" t="s">
        <v>1742</v>
      </c>
      <c r="I226" s="147"/>
      <c r="L226" s="17"/>
      <c r="M226" s="148"/>
      <c r="T226" s="41"/>
      <c r="AT226" s="2" t="s">
        <v>174</v>
      </c>
      <c r="AU226" s="2" t="s">
        <v>88</v>
      </c>
    </row>
    <row r="227" spans="2:65" s="119" customFormat="1" ht="22.9" customHeight="1">
      <c r="B227" s="120"/>
      <c r="D227" s="121" t="s">
        <v>77</v>
      </c>
      <c r="E227" s="130" t="s">
        <v>1743</v>
      </c>
      <c r="F227" s="130" t="s">
        <v>1744</v>
      </c>
      <c r="I227" s="123"/>
      <c r="J227" s="131">
        <f>BK227</f>
        <v>0</v>
      </c>
      <c r="L227" s="120"/>
      <c r="M227" s="125"/>
      <c r="P227" s="126">
        <f>SUM(P228:P229)</f>
        <v>0</v>
      </c>
      <c r="R227" s="126">
        <f>SUM(R228:R229)</f>
        <v>2.1000000000000001E-2</v>
      </c>
      <c r="T227" s="127">
        <f>SUM(T228:T229)</f>
        <v>0</v>
      </c>
      <c r="AR227" s="121" t="s">
        <v>88</v>
      </c>
      <c r="AT227" s="128" t="s">
        <v>77</v>
      </c>
      <c r="AU227" s="128" t="s">
        <v>86</v>
      </c>
      <c r="AY227" s="121" t="s">
        <v>165</v>
      </c>
      <c r="BK227" s="129">
        <f>SUM(BK228:BK229)</f>
        <v>0</v>
      </c>
    </row>
    <row r="228" spans="2:65" s="16" customFormat="1" ht="24.2" customHeight="1">
      <c r="B228" s="17"/>
      <c r="C228" s="132" t="s">
        <v>569</v>
      </c>
      <c r="D228" s="132" t="s">
        <v>167</v>
      </c>
      <c r="E228" s="133" t="s">
        <v>1745</v>
      </c>
      <c r="F228" s="134" t="s">
        <v>1746</v>
      </c>
      <c r="G228" s="135" t="s">
        <v>452</v>
      </c>
      <c r="H228" s="136">
        <v>1</v>
      </c>
      <c r="I228" s="137"/>
      <c r="J228" s="138">
        <f>ROUND(I228*H228,2)</f>
        <v>0</v>
      </c>
      <c r="K228" s="134" t="s">
        <v>171</v>
      </c>
      <c r="L228" s="17"/>
      <c r="M228" s="139" t="s">
        <v>1</v>
      </c>
      <c r="N228" s="140" t="s">
        <v>43</v>
      </c>
      <c r="P228" s="141">
        <f>O228*H228</f>
        <v>0</v>
      </c>
      <c r="Q228" s="141">
        <v>2.1000000000000001E-2</v>
      </c>
      <c r="R228" s="141">
        <f>Q228*H228</f>
        <v>2.1000000000000001E-2</v>
      </c>
      <c r="S228" s="141">
        <v>0</v>
      </c>
      <c r="T228" s="142">
        <f>S228*H228</f>
        <v>0</v>
      </c>
      <c r="AR228" s="143" t="s">
        <v>249</v>
      </c>
      <c r="AT228" s="143" t="s">
        <v>167</v>
      </c>
      <c r="AU228" s="143" t="s">
        <v>88</v>
      </c>
      <c r="AY228" s="2" t="s">
        <v>165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2" t="s">
        <v>86</v>
      </c>
      <c r="BK228" s="144">
        <f>ROUND(I228*H228,2)</f>
        <v>0</v>
      </c>
      <c r="BL228" s="2" t="s">
        <v>249</v>
      </c>
      <c r="BM228" s="143" t="s">
        <v>1747</v>
      </c>
    </row>
    <row r="229" spans="2:65" s="16" customFormat="1">
      <c r="B229" s="17"/>
      <c r="D229" s="145" t="s">
        <v>174</v>
      </c>
      <c r="F229" s="146" t="s">
        <v>1748</v>
      </c>
      <c r="I229" s="147"/>
      <c r="L229" s="17"/>
      <c r="M229" s="195"/>
      <c r="N229" s="190"/>
      <c r="O229" s="190"/>
      <c r="P229" s="190"/>
      <c r="Q229" s="190"/>
      <c r="R229" s="190"/>
      <c r="S229" s="190"/>
      <c r="T229" s="196"/>
      <c r="AT229" s="2" t="s">
        <v>174</v>
      </c>
      <c r="AU229" s="2" t="s">
        <v>88</v>
      </c>
    </row>
    <row r="230" spans="2:65" s="16" customFormat="1" ht="6.95" customHeight="1"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17"/>
    </row>
  </sheetData>
  <mergeCells count="12">
    <mergeCell ref="E117:H117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</mergeCells>
  <hyperlinks>
    <hyperlink ref="F129" r:id="rId1"/>
    <hyperlink ref="F133" r:id="rId2"/>
    <hyperlink ref="F141" r:id="rId3"/>
    <hyperlink ref="F146" r:id="rId4"/>
    <hyperlink ref="F155" r:id="rId5"/>
    <hyperlink ref="F162" r:id="rId6"/>
    <hyperlink ref="F170" r:id="rId7"/>
    <hyperlink ref="F177" r:id="rId8"/>
    <hyperlink ref="F180" r:id="rId9"/>
    <hyperlink ref="F185" r:id="rId10"/>
    <hyperlink ref="F188" r:id="rId11"/>
    <hyperlink ref="F191" r:id="rId12"/>
    <hyperlink ref="F193" r:id="rId13"/>
    <hyperlink ref="F196" r:id="rId14"/>
    <hyperlink ref="F198" r:id="rId15"/>
    <hyperlink ref="F200" r:id="rId16"/>
    <hyperlink ref="F202" r:id="rId17"/>
    <hyperlink ref="F204" r:id="rId18"/>
    <hyperlink ref="F206" r:id="rId19"/>
    <hyperlink ref="F209" r:id="rId20"/>
    <hyperlink ref="F213" r:id="rId21"/>
    <hyperlink ref="F215" r:id="rId22"/>
    <hyperlink ref="F217" r:id="rId23"/>
    <hyperlink ref="F220" r:id="rId24"/>
    <hyperlink ref="F224" r:id="rId25"/>
    <hyperlink ref="F226" r:id="rId26"/>
    <hyperlink ref="F229" r:id="rId27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404"/>
  <sheetViews>
    <sheetView topLeftCell="A112" workbookViewId="0">
      <selection activeCell="C129" sqref="C129:C404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5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104</v>
      </c>
      <c r="AZ2" s="177" t="s">
        <v>307</v>
      </c>
      <c r="BA2" s="177" t="s">
        <v>1</v>
      </c>
      <c r="BB2" s="177" t="s">
        <v>1</v>
      </c>
      <c r="BC2" s="177" t="s">
        <v>1749</v>
      </c>
      <c r="BD2" s="177" t="s">
        <v>88</v>
      </c>
    </row>
    <row r="3" spans="2:5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  <c r="AZ3" s="177" t="s">
        <v>316</v>
      </c>
      <c r="BA3" s="177" t="s">
        <v>1</v>
      </c>
      <c r="BB3" s="177" t="s">
        <v>1</v>
      </c>
      <c r="BC3" s="177" t="s">
        <v>1750</v>
      </c>
      <c r="BD3" s="177" t="s">
        <v>88</v>
      </c>
    </row>
    <row r="4" spans="2:56" ht="24.95" customHeight="1">
      <c r="B4" s="5"/>
      <c r="D4" s="6" t="s">
        <v>132</v>
      </c>
      <c r="L4" s="5"/>
      <c r="M4" s="80" t="s">
        <v>10</v>
      </c>
      <c r="AT4" s="2" t="s">
        <v>4</v>
      </c>
      <c r="AZ4" s="177" t="s">
        <v>312</v>
      </c>
      <c r="BA4" s="177" t="s">
        <v>1</v>
      </c>
      <c r="BB4" s="177" t="s">
        <v>1</v>
      </c>
      <c r="BC4" s="177" t="s">
        <v>1751</v>
      </c>
      <c r="BD4" s="177" t="s">
        <v>88</v>
      </c>
    </row>
    <row r="5" spans="2:56" ht="6.95" customHeight="1">
      <c r="B5" s="5"/>
      <c r="L5" s="5"/>
      <c r="AZ5" s="177" t="s">
        <v>314</v>
      </c>
      <c r="BA5" s="177" t="s">
        <v>1</v>
      </c>
      <c r="BB5" s="177" t="s">
        <v>1</v>
      </c>
      <c r="BC5" s="177" t="s">
        <v>1752</v>
      </c>
      <c r="BD5" s="177" t="s">
        <v>88</v>
      </c>
    </row>
    <row r="6" spans="2:56" ht="12" customHeight="1">
      <c r="B6" s="5"/>
      <c r="D6" s="11" t="s">
        <v>16</v>
      </c>
      <c r="L6" s="5"/>
      <c r="AZ6" s="177" t="s">
        <v>1753</v>
      </c>
      <c r="BA6" s="177" t="s">
        <v>1</v>
      </c>
      <c r="BB6" s="177" t="s">
        <v>1</v>
      </c>
      <c r="BC6" s="177" t="s">
        <v>1754</v>
      </c>
      <c r="BD6" s="177" t="s">
        <v>88</v>
      </c>
    </row>
    <row r="7" spans="2:56" ht="16.5" customHeight="1">
      <c r="B7" s="5"/>
      <c r="E7" s="267" t="s">
        <v>17</v>
      </c>
      <c r="F7" s="268"/>
      <c r="G7" s="268"/>
      <c r="H7" s="268"/>
      <c r="L7" s="5"/>
    </row>
    <row r="8" spans="2:56" s="16" customFormat="1" ht="12" customHeight="1">
      <c r="B8" s="17"/>
      <c r="D8" s="11" t="s">
        <v>133</v>
      </c>
      <c r="L8" s="17"/>
    </row>
    <row r="9" spans="2:56" s="16" customFormat="1" ht="16.5" customHeight="1">
      <c r="B9" s="17"/>
      <c r="E9" s="239" t="s">
        <v>1755</v>
      </c>
      <c r="F9" s="266"/>
      <c r="G9" s="266"/>
      <c r="H9" s="266"/>
      <c r="L9" s="17"/>
    </row>
    <row r="10" spans="2:56" s="16" customFormat="1">
      <c r="B10" s="17"/>
      <c r="L10" s="17"/>
    </row>
    <row r="11" spans="2:5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5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56" s="16" customFormat="1" ht="10.9" customHeight="1">
      <c r="B13" s="17"/>
      <c r="L13" s="17"/>
    </row>
    <row r="14" spans="2:5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5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5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ROUND(J126,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ROUND((SUM(BE126:BE403)),  2)</f>
        <v>0</v>
      </c>
      <c r="I33" s="88">
        <v>0.21</v>
      </c>
      <c r="J33" s="73">
        <f>ROUND(((SUM(BE126:BE403))*I33),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ROUND((SUM(BF126:BF403)),  2)</f>
        <v>0</v>
      </c>
      <c r="I34" s="88">
        <v>0.15</v>
      </c>
      <c r="J34" s="73">
        <f>ROUND(((SUM(BF126:BF403))*I34),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ROUND((SUM(BG126:BG403)),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ROUND((SUM(BH126:BH403)),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ROUND((SUM(BI126:BI403)),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SO.02 - Čerpací stanice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J126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J127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J128</f>
        <v>0</v>
      </c>
      <c r="L98" s="106"/>
    </row>
    <row r="99" spans="2:12" s="70" customFormat="1" ht="19.899999999999999" customHeight="1">
      <c r="B99" s="106"/>
      <c r="D99" s="107" t="s">
        <v>324</v>
      </c>
      <c r="E99" s="108"/>
      <c r="F99" s="108"/>
      <c r="G99" s="108"/>
      <c r="H99" s="108"/>
      <c r="I99" s="108"/>
      <c r="J99" s="109">
        <f>J220</f>
        <v>0</v>
      </c>
      <c r="L99" s="106"/>
    </row>
    <row r="100" spans="2:12" s="70" customFormat="1" ht="19.899999999999999" customHeight="1">
      <c r="B100" s="106"/>
      <c r="D100" s="107" t="s">
        <v>325</v>
      </c>
      <c r="E100" s="108"/>
      <c r="F100" s="108"/>
      <c r="G100" s="108"/>
      <c r="H100" s="108"/>
      <c r="I100" s="108"/>
      <c r="J100" s="109">
        <f>J237</f>
        <v>0</v>
      </c>
      <c r="L100" s="106"/>
    </row>
    <row r="101" spans="2:12" s="70" customFormat="1" ht="19.899999999999999" customHeight="1">
      <c r="B101" s="106"/>
      <c r="D101" s="107" t="s">
        <v>1756</v>
      </c>
      <c r="E101" s="108"/>
      <c r="F101" s="108"/>
      <c r="G101" s="108"/>
      <c r="H101" s="108"/>
      <c r="I101" s="108"/>
      <c r="J101" s="109">
        <f>J278</f>
        <v>0</v>
      </c>
      <c r="L101" s="106"/>
    </row>
    <row r="102" spans="2:12" s="70" customFormat="1" ht="19.899999999999999" customHeight="1">
      <c r="B102" s="106"/>
      <c r="D102" s="107" t="s">
        <v>327</v>
      </c>
      <c r="E102" s="108"/>
      <c r="F102" s="108"/>
      <c r="G102" s="108"/>
      <c r="H102" s="108"/>
      <c r="I102" s="108"/>
      <c r="J102" s="109">
        <f>J282</f>
        <v>0</v>
      </c>
      <c r="L102" s="106"/>
    </row>
    <row r="103" spans="2:12" s="70" customFormat="1" ht="19.899999999999999" customHeight="1">
      <c r="B103" s="106"/>
      <c r="D103" s="107" t="s">
        <v>1757</v>
      </c>
      <c r="E103" s="108"/>
      <c r="F103" s="108"/>
      <c r="G103" s="108"/>
      <c r="H103" s="108"/>
      <c r="I103" s="108"/>
      <c r="J103" s="109">
        <f>J322</f>
        <v>0</v>
      </c>
      <c r="L103" s="106"/>
    </row>
    <row r="104" spans="2:12" s="70" customFormat="1" ht="19.899999999999999" customHeight="1">
      <c r="B104" s="106"/>
      <c r="D104" s="107" t="s">
        <v>329</v>
      </c>
      <c r="E104" s="108"/>
      <c r="F104" s="108"/>
      <c r="G104" s="108"/>
      <c r="H104" s="108"/>
      <c r="I104" s="108"/>
      <c r="J104" s="109">
        <f>J331</f>
        <v>0</v>
      </c>
      <c r="L104" s="106"/>
    </row>
    <row r="105" spans="2:12" s="70" customFormat="1" ht="19.899999999999999" customHeight="1">
      <c r="B105" s="106"/>
      <c r="D105" s="107" t="s">
        <v>330</v>
      </c>
      <c r="E105" s="108"/>
      <c r="F105" s="108"/>
      <c r="G105" s="108"/>
      <c r="H105" s="108"/>
      <c r="I105" s="108"/>
      <c r="J105" s="109">
        <f>J378</f>
        <v>0</v>
      </c>
      <c r="L105" s="106"/>
    </row>
    <row r="106" spans="2:12" s="70" customFormat="1" ht="19.899999999999999" customHeight="1">
      <c r="B106" s="106"/>
      <c r="D106" s="107" t="s">
        <v>331</v>
      </c>
      <c r="E106" s="108"/>
      <c r="F106" s="108"/>
      <c r="G106" s="108"/>
      <c r="H106" s="108"/>
      <c r="I106" s="108"/>
      <c r="J106" s="109">
        <f>J401</f>
        <v>0</v>
      </c>
      <c r="L106" s="106"/>
    </row>
    <row r="107" spans="2:12" s="16" customFormat="1" ht="21.75" customHeight="1">
      <c r="B107" s="17"/>
      <c r="L107" s="17"/>
    </row>
    <row r="108" spans="2:12" s="16" customFormat="1" ht="6.9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17"/>
    </row>
    <row r="112" spans="2:12" s="16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3" spans="2:63" s="16" customFormat="1" ht="24.95" customHeight="1">
      <c r="B113" s="17"/>
      <c r="C113" s="6" t="s">
        <v>150</v>
      </c>
      <c r="L113" s="17"/>
    </row>
    <row r="114" spans="2:63" s="16" customFormat="1" ht="6.95" customHeight="1">
      <c r="B114" s="17"/>
      <c r="L114" s="17"/>
    </row>
    <row r="115" spans="2:63" s="16" customFormat="1" ht="12" customHeight="1">
      <c r="B115" s="17"/>
      <c r="C115" s="11" t="s">
        <v>16</v>
      </c>
      <c r="L115" s="17"/>
    </row>
    <row r="116" spans="2:63" s="16" customFormat="1" ht="16.5" customHeight="1">
      <c r="B116" s="17"/>
      <c r="E116" s="267" t="str">
        <f>E7</f>
        <v>ČOV Nebužely - rekonstrukce</v>
      </c>
      <c r="F116" s="268"/>
      <c r="G116" s="268"/>
      <c r="H116" s="268"/>
      <c r="L116" s="17"/>
    </row>
    <row r="117" spans="2:63" s="16" customFormat="1" ht="12" customHeight="1">
      <c r="B117" s="17"/>
      <c r="C117" s="11" t="s">
        <v>133</v>
      </c>
      <c r="L117" s="17"/>
    </row>
    <row r="118" spans="2:63" s="16" customFormat="1" ht="16.5" customHeight="1">
      <c r="B118" s="17"/>
      <c r="E118" s="239" t="str">
        <f>E9</f>
        <v>SO.02 - Čerpací stanice</v>
      </c>
      <c r="F118" s="266"/>
      <c r="G118" s="266"/>
      <c r="H118" s="266"/>
      <c r="L118" s="17"/>
    </row>
    <row r="119" spans="2:63" s="16" customFormat="1" ht="6.95" customHeight="1">
      <c r="B119" s="17"/>
      <c r="L119" s="17"/>
    </row>
    <row r="120" spans="2:63" s="16" customFormat="1" ht="12" customHeight="1">
      <c r="B120" s="17"/>
      <c r="C120" s="11" t="s">
        <v>20</v>
      </c>
      <c r="F120" s="12" t="str">
        <f>F12</f>
        <v>Obec Nebužely</v>
      </c>
      <c r="I120" s="11" t="s">
        <v>22</v>
      </c>
      <c r="J120" s="81" t="str">
        <f>IF(J12="","",J12)</f>
        <v>31. 3. 2022</v>
      </c>
      <c r="L120" s="17"/>
    </row>
    <row r="121" spans="2:63" s="16" customFormat="1" ht="6.95" customHeight="1">
      <c r="B121" s="17"/>
      <c r="L121" s="17"/>
    </row>
    <row r="122" spans="2:63" s="16" customFormat="1" ht="15.2" customHeight="1">
      <c r="B122" s="17"/>
      <c r="C122" s="11" t="s">
        <v>24</v>
      </c>
      <c r="F122" s="12" t="str">
        <f>E15</f>
        <v>Vodárny Kladno – Mělník, a.s.</v>
      </c>
      <c r="I122" s="11" t="s">
        <v>31</v>
      </c>
      <c r="J122" s="97" t="str">
        <f>E21</f>
        <v>SERVIS ISA s.r.o.</v>
      </c>
      <c r="L122" s="17"/>
    </row>
    <row r="123" spans="2:63" s="16" customFormat="1" ht="15.2" customHeight="1">
      <c r="B123" s="17"/>
      <c r="C123" s="11" t="s">
        <v>29</v>
      </c>
      <c r="F123" s="12" t="str">
        <f>IF(E18="","",E18)</f>
        <v>Vyplň údaj</v>
      </c>
      <c r="I123" s="11" t="s">
        <v>35</v>
      </c>
      <c r="J123" s="97" t="str">
        <f>E24</f>
        <v xml:space="preserve"> </v>
      </c>
      <c r="L123" s="17"/>
    </row>
    <row r="124" spans="2:63" s="16" customFormat="1" ht="10.35" customHeight="1">
      <c r="B124" s="17"/>
      <c r="L124" s="17"/>
    </row>
    <row r="125" spans="2:63" s="110" customFormat="1" ht="29.25" customHeight="1">
      <c r="B125" s="111"/>
      <c r="C125" s="112" t="s">
        <v>151</v>
      </c>
      <c r="D125" s="113" t="s">
        <v>63</v>
      </c>
      <c r="E125" s="113" t="s">
        <v>59</v>
      </c>
      <c r="F125" s="113" t="s">
        <v>60</v>
      </c>
      <c r="G125" s="113" t="s">
        <v>152</v>
      </c>
      <c r="H125" s="113" t="s">
        <v>153</v>
      </c>
      <c r="I125" s="113" t="s">
        <v>154</v>
      </c>
      <c r="J125" s="113" t="s">
        <v>137</v>
      </c>
      <c r="K125" s="114" t="s">
        <v>155</v>
      </c>
      <c r="L125" s="111"/>
      <c r="M125" s="44" t="s">
        <v>1</v>
      </c>
      <c r="N125" s="45" t="s">
        <v>42</v>
      </c>
      <c r="O125" s="45" t="s">
        <v>156</v>
      </c>
      <c r="P125" s="45" t="s">
        <v>157</v>
      </c>
      <c r="Q125" s="45" t="s">
        <v>158</v>
      </c>
      <c r="R125" s="45" t="s">
        <v>159</v>
      </c>
      <c r="S125" s="45" t="s">
        <v>160</v>
      </c>
      <c r="T125" s="46" t="s">
        <v>161</v>
      </c>
    </row>
    <row r="126" spans="2:63" s="16" customFormat="1" ht="22.9" customHeight="1">
      <c r="B126" s="17"/>
      <c r="C126" s="50" t="s">
        <v>162</v>
      </c>
      <c r="J126" s="115">
        <f>BK126</f>
        <v>0</v>
      </c>
      <c r="L126" s="17"/>
      <c r="M126" s="47"/>
      <c r="N126" s="39"/>
      <c r="O126" s="39"/>
      <c r="P126" s="116">
        <f>P127</f>
        <v>0</v>
      </c>
      <c r="Q126" s="39"/>
      <c r="R126" s="116">
        <f>R127</f>
        <v>97.847217049999983</v>
      </c>
      <c r="S126" s="39"/>
      <c r="T126" s="117">
        <f>T127</f>
        <v>0.23039999999999999</v>
      </c>
      <c r="AT126" s="2" t="s">
        <v>77</v>
      </c>
      <c r="AU126" s="2" t="s">
        <v>139</v>
      </c>
      <c r="BK126" s="118">
        <f>BK127</f>
        <v>0</v>
      </c>
    </row>
    <row r="127" spans="2:63" s="119" customFormat="1" ht="25.9" customHeight="1">
      <c r="B127" s="120"/>
      <c r="D127" s="121" t="s">
        <v>77</v>
      </c>
      <c r="E127" s="122" t="s">
        <v>163</v>
      </c>
      <c r="F127" s="122" t="s">
        <v>164</v>
      </c>
      <c r="I127" s="123"/>
      <c r="J127" s="124">
        <f>BK127</f>
        <v>0</v>
      </c>
      <c r="L127" s="120"/>
      <c r="M127" s="125"/>
      <c r="P127" s="126">
        <f>P128+P220+P237+P278+P282+P322+P331+P378+P401</f>
        <v>0</v>
      </c>
      <c r="R127" s="126">
        <f>R128+R220+R237+R278+R282+R322+R331+R378+R401</f>
        <v>97.847217049999983</v>
      </c>
      <c r="T127" s="127">
        <f>T128+T220+T237+T278+T282+T322+T331+T378+T401</f>
        <v>0.23039999999999999</v>
      </c>
      <c r="AR127" s="121" t="s">
        <v>86</v>
      </c>
      <c r="AT127" s="128" t="s">
        <v>77</v>
      </c>
      <c r="AU127" s="128" t="s">
        <v>78</v>
      </c>
      <c r="AY127" s="121" t="s">
        <v>165</v>
      </c>
      <c r="BK127" s="129">
        <f>BK128+BK220+BK237+BK278+BK282+BK322+BK331+BK378+BK401</f>
        <v>0</v>
      </c>
    </row>
    <row r="128" spans="2:63" s="119" customFormat="1" ht="22.9" customHeight="1">
      <c r="B128" s="120"/>
      <c r="D128" s="121" t="s">
        <v>77</v>
      </c>
      <c r="E128" s="130" t="s">
        <v>86</v>
      </c>
      <c r="F128" s="130" t="s">
        <v>347</v>
      </c>
      <c r="I128" s="123"/>
      <c r="J128" s="131">
        <f>BK128</f>
        <v>0</v>
      </c>
      <c r="L128" s="120"/>
      <c r="M128" s="125"/>
      <c r="P128" s="126">
        <f>SUM(P129:P219)</f>
        <v>0</v>
      </c>
      <c r="R128" s="126">
        <f>SUM(R129:R219)</f>
        <v>4.3447785999999997</v>
      </c>
      <c r="T128" s="127">
        <f>SUM(T129:T219)</f>
        <v>0</v>
      </c>
      <c r="AR128" s="121" t="s">
        <v>86</v>
      </c>
      <c r="AT128" s="128" t="s">
        <v>77</v>
      </c>
      <c r="AU128" s="128" t="s">
        <v>86</v>
      </c>
      <c r="AY128" s="121" t="s">
        <v>165</v>
      </c>
      <c r="BK128" s="129">
        <f>SUM(BK129:BK219)</f>
        <v>0</v>
      </c>
    </row>
    <row r="129" spans="2:65" s="16" customFormat="1" ht="16.5" customHeight="1">
      <c r="B129" s="17"/>
      <c r="C129" s="205" t="s">
        <v>86</v>
      </c>
      <c r="D129" s="132" t="s">
        <v>167</v>
      </c>
      <c r="E129" s="133" t="s">
        <v>348</v>
      </c>
      <c r="F129" s="134" t="s">
        <v>349</v>
      </c>
      <c r="G129" s="135" t="s">
        <v>248</v>
      </c>
      <c r="H129" s="136">
        <v>50</v>
      </c>
      <c r="I129" s="137"/>
      <c r="J129" s="138">
        <f>ROUND(I129*H129,2)</f>
        <v>0</v>
      </c>
      <c r="K129" s="134" t="s">
        <v>171</v>
      </c>
      <c r="L129" s="17"/>
      <c r="M129" s="139" t="s">
        <v>1</v>
      </c>
      <c r="N129" s="140" t="s">
        <v>43</v>
      </c>
      <c r="P129" s="141">
        <f>O129*H129</f>
        <v>0</v>
      </c>
      <c r="Q129" s="141">
        <v>7.1900000000000002E-3</v>
      </c>
      <c r="R129" s="141">
        <f>Q129*H129</f>
        <v>0.35949999999999999</v>
      </c>
      <c r="S129" s="141">
        <v>0</v>
      </c>
      <c r="T129" s="142">
        <f>S129*H129</f>
        <v>0</v>
      </c>
      <c r="AR129" s="143" t="s">
        <v>172</v>
      </c>
      <c r="AT129" s="143" t="s">
        <v>167</v>
      </c>
      <c r="AU129" s="143" t="s">
        <v>88</v>
      </c>
      <c r="AY129" s="2" t="s">
        <v>165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2" t="s">
        <v>86</v>
      </c>
      <c r="BK129" s="144">
        <f>ROUND(I129*H129,2)</f>
        <v>0</v>
      </c>
      <c r="BL129" s="2" t="s">
        <v>172</v>
      </c>
      <c r="BM129" s="143" t="s">
        <v>1758</v>
      </c>
    </row>
    <row r="130" spans="2:65" s="16" customFormat="1">
      <c r="B130" s="17"/>
      <c r="C130" s="206"/>
      <c r="D130" s="145" t="s">
        <v>174</v>
      </c>
      <c r="F130" s="146" t="s">
        <v>351</v>
      </c>
      <c r="I130" s="147"/>
      <c r="L130" s="17"/>
      <c r="M130" s="148"/>
      <c r="T130" s="41"/>
      <c r="AT130" s="2" t="s">
        <v>174</v>
      </c>
      <c r="AU130" s="2" t="s">
        <v>88</v>
      </c>
    </row>
    <row r="131" spans="2:65" s="157" customFormat="1" ht="22.5">
      <c r="B131" s="158"/>
      <c r="C131" s="208"/>
      <c r="D131" s="151" t="s">
        <v>176</v>
      </c>
      <c r="E131" s="159" t="s">
        <v>1</v>
      </c>
      <c r="F131" s="160" t="s">
        <v>352</v>
      </c>
      <c r="H131" s="161">
        <v>50</v>
      </c>
      <c r="I131" s="162"/>
      <c r="L131" s="158"/>
      <c r="M131" s="163"/>
      <c r="T131" s="164"/>
      <c r="AT131" s="159" t="s">
        <v>176</v>
      </c>
      <c r="AU131" s="159" t="s">
        <v>88</v>
      </c>
      <c r="AV131" s="157" t="s">
        <v>88</v>
      </c>
      <c r="AW131" s="157" t="s">
        <v>34</v>
      </c>
      <c r="AX131" s="157" t="s">
        <v>86</v>
      </c>
      <c r="AY131" s="159" t="s">
        <v>165</v>
      </c>
    </row>
    <row r="132" spans="2:65" s="16" customFormat="1" ht="24.2" customHeight="1">
      <c r="B132" s="17"/>
      <c r="C132" s="205" t="s">
        <v>88</v>
      </c>
      <c r="D132" s="132" t="s">
        <v>167</v>
      </c>
      <c r="E132" s="133" t="s">
        <v>353</v>
      </c>
      <c r="F132" s="134" t="s">
        <v>354</v>
      </c>
      <c r="G132" s="135" t="s">
        <v>355</v>
      </c>
      <c r="H132" s="136">
        <v>480</v>
      </c>
      <c r="I132" s="137"/>
      <c r="J132" s="138">
        <f>ROUND(I132*H132,2)</f>
        <v>0</v>
      </c>
      <c r="K132" s="134" t="s">
        <v>171</v>
      </c>
      <c r="L132" s="17"/>
      <c r="M132" s="139" t="s">
        <v>1</v>
      </c>
      <c r="N132" s="140" t="s">
        <v>43</v>
      </c>
      <c r="P132" s="141">
        <f>O132*H132</f>
        <v>0</v>
      </c>
      <c r="Q132" s="141">
        <v>3.0000000000000001E-5</v>
      </c>
      <c r="R132" s="141">
        <f>Q132*H132</f>
        <v>1.44E-2</v>
      </c>
      <c r="S132" s="141">
        <v>0</v>
      </c>
      <c r="T132" s="142">
        <f>S132*H132</f>
        <v>0</v>
      </c>
      <c r="AR132" s="143" t="s">
        <v>172</v>
      </c>
      <c r="AT132" s="143" t="s">
        <v>167</v>
      </c>
      <c r="AU132" s="143" t="s">
        <v>88</v>
      </c>
      <c r="AY132" s="2" t="s">
        <v>165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2" t="s">
        <v>86</v>
      </c>
      <c r="BK132" s="144">
        <f>ROUND(I132*H132,2)</f>
        <v>0</v>
      </c>
      <c r="BL132" s="2" t="s">
        <v>172</v>
      </c>
      <c r="BM132" s="143" t="s">
        <v>1759</v>
      </c>
    </row>
    <row r="133" spans="2:65" s="16" customFormat="1">
      <c r="B133" s="17"/>
      <c r="C133" s="206"/>
      <c r="D133" s="145" t="s">
        <v>174</v>
      </c>
      <c r="F133" s="146" t="s">
        <v>357</v>
      </c>
      <c r="I133" s="147"/>
      <c r="L133" s="17"/>
      <c r="M133" s="148"/>
      <c r="T133" s="41"/>
      <c r="AT133" s="2" t="s">
        <v>174</v>
      </c>
      <c r="AU133" s="2" t="s">
        <v>88</v>
      </c>
    </row>
    <row r="134" spans="2:65" s="16" customFormat="1" ht="234">
      <c r="B134" s="17"/>
      <c r="C134" s="206"/>
      <c r="D134" s="151" t="s">
        <v>358</v>
      </c>
      <c r="F134" s="173" t="s">
        <v>359</v>
      </c>
      <c r="I134" s="147"/>
      <c r="L134" s="17"/>
      <c r="M134" s="148"/>
      <c r="T134" s="41"/>
      <c r="AT134" s="2" t="s">
        <v>358</v>
      </c>
      <c r="AU134" s="2" t="s">
        <v>88</v>
      </c>
    </row>
    <row r="135" spans="2:65" s="157" customFormat="1" ht="22.5">
      <c r="B135" s="158"/>
      <c r="C135" s="208"/>
      <c r="D135" s="151" t="s">
        <v>176</v>
      </c>
      <c r="E135" s="159" t="s">
        <v>1</v>
      </c>
      <c r="F135" s="160" t="s">
        <v>1760</v>
      </c>
      <c r="H135" s="161">
        <v>480</v>
      </c>
      <c r="I135" s="162"/>
      <c r="L135" s="158"/>
      <c r="M135" s="163"/>
      <c r="T135" s="164"/>
      <c r="AT135" s="159" t="s">
        <v>176</v>
      </c>
      <c r="AU135" s="159" t="s">
        <v>88</v>
      </c>
      <c r="AV135" s="157" t="s">
        <v>88</v>
      </c>
      <c r="AW135" s="157" t="s">
        <v>34</v>
      </c>
      <c r="AX135" s="157" t="s">
        <v>86</v>
      </c>
      <c r="AY135" s="159" t="s">
        <v>165</v>
      </c>
    </row>
    <row r="136" spans="2:65" s="16" customFormat="1" ht="33" customHeight="1">
      <c r="B136" s="17"/>
      <c r="C136" s="205" t="s">
        <v>184</v>
      </c>
      <c r="D136" s="132" t="s">
        <v>167</v>
      </c>
      <c r="E136" s="133" t="s">
        <v>361</v>
      </c>
      <c r="F136" s="134" t="s">
        <v>362</v>
      </c>
      <c r="G136" s="135" t="s">
        <v>170</v>
      </c>
      <c r="H136" s="136">
        <v>106.39700000000001</v>
      </c>
      <c r="I136" s="137"/>
      <c r="J136" s="138">
        <f>ROUND(I136*H136,2)</f>
        <v>0</v>
      </c>
      <c r="K136" s="134" t="s">
        <v>171</v>
      </c>
      <c r="L136" s="17"/>
      <c r="M136" s="139" t="s">
        <v>1</v>
      </c>
      <c r="N136" s="140" t="s">
        <v>43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172</v>
      </c>
      <c r="AT136" s="143" t="s">
        <v>167</v>
      </c>
      <c r="AU136" s="143" t="s">
        <v>88</v>
      </c>
      <c r="AY136" s="2" t="s">
        <v>165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2" t="s">
        <v>86</v>
      </c>
      <c r="BK136" s="144">
        <f>ROUND(I136*H136,2)</f>
        <v>0</v>
      </c>
      <c r="BL136" s="2" t="s">
        <v>172</v>
      </c>
      <c r="BM136" s="143" t="s">
        <v>1761</v>
      </c>
    </row>
    <row r="137" spans="2:65" s="16" customFormat="1">
      <c r="B137" s="17"/>
      <c r="C137" s="206"/>
      <c r="D137" s="145" t="s">
        <v>174</v>
      </c>
      <c r="F137" s="146" t="s">
        <v>364</v>
      </c>
      <c r="I137" s="147"/>
      <c r="L137" s="17"/>
      <c r="M137" s="148"/>
      <c r="T137" s="41"/>
      <c r="AT137" s="2" t="s">
        <v>174</v>
      </c>
      <c r="AU137" s="2" t="s">
        <v>88</v>
      </c>
    </row>
    <row r="138" spans="2:65" s="149" customFormat="1" ht="22.5">
      <c r="B138" s="150"/>
      <c r="C138" s="207"/>
      <c r="D138" s="151" t="s">
        <v>176</v>
      </c>
      <c r="E138" s="152" t="s">
        <v>1</v>
      </c>
      <c r="F138" s="153" t="s">
        <v>365</v>
      </c>
      <c r="H138" s="152" t="s">
        <v>1</v>
      </c>
      <c r="I138" s="154"/>
      <c r="L138" s="150"/>
      <c r="M138" s="155"/>
      <c r="T138" s="156"/>
      <c r="AT138" s="152" t="s">
        <v>176</v>
      </c>
      <c r="AU138" s="152" t="s">
        <v>88</v>
      </c>
      <c r="AV138" s="149" t="s">
        <v>86</v>
      </c>
      <c r="AW138" s="149" t="s">
        <v>34</v>
      </c>
      <c r="AX138" s="149" t="s">
        <v>78</v>
      </c>
      <c r="AY138" s="152" t="s">
        <v>165</v>
      </c>
    </row>
    <row r="139" spans="2:65" s="157" customFormat="1" ht="11.25">
      <c r="B139" s="158"/>
      <c r="C139" s="208"/>
      <c r="D139" s="151" t="s">
        <v>176</v>
      </c>
      <c r="E139" s="159" t="s">
        <v>1</v>
      </c>
      <c r="F139" s="160" t="s">
        <v>1762</v>
      </c>
      <c r="H139" s="161">
        <v>304.53500000000003</v>
      </c>
      <c r="I139" s="162"/>
      <c r="L139" s="158"/>
      <c r="M139" s="163"/>
      <c r="T139" s="164"/>
      <c r="AT139" s="159" t="s">
        <v>176</v>
      </c>
      <c r="AU139" s="159" t="s">
        <v>88</v>
      </c>
      <c r="AV139" s="157" t="s">
        <v>88</v>
      </c>
      <c r="AW139" s="157" t="s">
        <v>34</v>
      </c>
      <c r="AX139" s="157" t="s">
        <v>78</v>
      </c>
      <c r="AY139" s="159" t="s">
        <v>165</v>
      </c>
    </row>
    <row r="140" spans="2:65" s="157" customFormat="1" ht="11.25">
      <c r="B140" s="158"/>
      <c r="C140" s="208"/>
      <c r="D140" s="151" t="s">
        <v>176</v>
      </c>
      <c r="E140" s="159" t="s">
        <v>1</v>
      </c>
      <c r="F140" s="160" t="s">
        <v>1763</v>
      </c>
      <c r="H140" s="161">
        <v>22.77</v>
      </c>
      <c r="I140" s="162"/>
      <c r="L140" s="158"/>
      <c r="M140" s="163"/>
      <c r="T140" s="164"/>
      <c r="AT140" s="159" t="s">
        <v>176</v>
      </c>
      <c r="AU140" s="159" t="s">
        <v>88</v>
      </c>
      <c r="AV140" s="157" t="s">
        <v>88</v>
      </c>
      <c r="AW140" s="157" t="s">
        <v>34</v>
      </c>
      <c r="AX140" s="157" t="s">
        <v>78</v>
      </c>
      <c r="AY140" s="159" t="s">
        <v>165</v>
      </c>
    </row>
    <row r="141" spans="2:65" s="157" customFormat="1" ht="11.25">
      <c r="B141" s="158"/>
      <c r="C141" s="208"/>
      <c r="D141" s="151" t="s">
        <v>176</v>
      </c>
      <c r="E141" s="159" t="s">
        <v>1</v>
      </c>
      <c r="F141" s="160" t="s">
        <v>1764</v>
      </c>
      <c r="H141" s="161">
        <v>27.35</v>
      </c>
      <c r="I141" s="162"/>
      <c r="L141" s="158"/>
      <c r="M141" s="163"/>
      <c r="T141" s="164"/>
      <c r="AT141" s="159" t="s">
        <v>176</v>
      </c>
      <c r="AU141" s="159" t="s">
        <v>88</v>
      </c>
      <c r="AV141" s="157" t="s">
        <v>88</v>
      </c>
      <c r="AW141" s="157" t="s">
        <v>34</v>
      </c>
      <c r="AX141" s="157" t="s">
        <v>78</v>
      </c>
      <c r="AY141" s="159" t="s">
        <v>165</v>
      </c>
    </row>
    <row r="142" spans="2:65" s="165" customFormat="1" ht="11.25">
      <c r="B142" s="166"/>
      <c r="C142" s="209"/>
      <c r="D142" s="151" t="s">
        <v>176</v>
      </c>
      <c r="E142" s="167" t="s">
        <v>307</v>
      </c>
      <c r="F142" s="168" t="s">
        <v>191</v>
      </c>
      <c r="H142" s="169">
        <v>354.65499999999997</v>
      </c>
      <c r="I142" s="170"/>
      <c r="L142" s="166"/>
      <c r="M142" s="171"/>
      <c r="T142" s="172"/>
      <c r="AT142" s="167" t="s">
        <v>176</v>
      </c>
      <c r="AU142" s="167" t="s">
        <v>88</v>
      </c>
      <c r="AV142" s="165" t="s">
        <v>172</v>
      </c>
      <c r="AW142" s="165" t="s">
        <v>34</v>
      </c>
      <c r="AX142" s="165" t="s">
        <v>78</v>
      </c>
      <c r="AY142" s="167" t="s">
        <v>165</v>
      </c>
    </row>
    <row r="143" spans="2:65" s="157" customFormat="1" ht="11.25">
      <c r="B143" s="158"/>
      <c r="C143" s="208"/>
      <c r="D143" s="151" t="s">
        <v>176</v>
      </c>
      <c r="E143" s="159" t="s">
        <v>1</v>
      </c>
      <c r="F143" s="160" t="s">
        <v>367</v>
      </c>
      <c r="H143" s="161">
        <v>106.39700000000001</v>
      </c>
      <c r="I143" s="162"/>
      <c r="L143" s="158"/>
      <c r="M143" s="163"/>
      <c r="T143" s="164"/>
      <c r="AT143" s="159" t="s">
        <v>176</v>
      </c>
      <c r="AU143" s="159" t="s">
        <v>88</v>
      </c>
      <c r="AV143" s="157" t="s">
        <v>88</v>
      </c>
      <c r="AW143" s="157" t="s">
        <v>34</v>
      </c>
      <c r="AX143" s="157" t="s">
        <v>86</v>
      </c>
      <c r="AY143" s="159" t="s">
        <v>165</v>
      </c>
    </row>
    <row r="144" spans="2:65" s="16" customFormat="1" ht="33" customHeight="1">
      <c r="B144" s="17"/>
      <c r="C144" s="205" t="s">
        <v>172</v>
      </c>
      <c r="D144" s="132" t="s">
        <v>167</v>
      </c>
      <c r="E144" s="133" t="s">
        <v>368</v>
      </c>
      <c r="F144" s="134" t="s">
        <v>369</v>
      </c>
      <c r="G144" s="135" t="s">
        <v>170</v>
      </c>
      <c r="H144" s="136">
        <v>141.86199999999999</v>
      </c>
      <c r="I144" s="137"/>
      <c r="J144" s="138">
        <f>ROUND(I144*H144,2)</f>
        <v>0</v>
      </c>
      <c r="K144" s="134" t="s">
        <v>171</v>
      </c>
      <c r="L144" s="17"/>
      <c r="M144" s="139" t="s">
        <v>1</v>
      </c>
      <c r="N144" s="140" t="s">
        <v>43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172</v>
      </c>
      <c r="AT144" s="143" t="s">
        <v>167</v>
      </c>
      <c r="AU144" s="143" t="s">
        <v>88</v>
      </c>
      <c r="AY144" s="2" t="s">
        <v>165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2" t="s">
        <v>86</v>
      </c>
      <c r="BK144" s="144">
        <f>ROUND(I144*H144,2)</f>
        <v>0</v>
      </c>
      <c r="BL144" s="2" t="s">
        <v>172</v>
      </c>
      <c r="BM144" s="143" t="s">
        <v>1765</v>
      </c>
    </row>
    <row r="145" spans="2:65" s="16" customFormat="1">
      <c r="B145" s="17"/>
      <c r="C145" s="206"/>
      <c r="D145" s="145" t="s">
        <v>174</v>
      </c>
      <c r="F145" s="146" t="s">
        <v>371</v>
      </c>
      <c r="I145" s="147"/>
      <c r="L145" s="17"/>
      <c r="M145" s="148"/>
      <c r="T145" s="41"/>
      <c r="AT145" s="2" t="s">
        <v>174</v>
      </c>
      <c r="AU145" s="2" t="s">
        <v>88</v>
      </c>
    </row>
    <row r="146" spans="2:65" s="149" customFormat="1" ht="11.25">
      <c r="B146" s="150"/>
      <c r="C146" s="207"/>
      <c r="D146" s="151" t="s">
        <v>176</v>
      </c>
      <c r="E146" s="152" t="s">
        <v>1</v>
      </c>
      <c r="F146" s="153" t="s">
        <v>372</v>
      </c>
      <c r="H146" s="152" t="s">
        <v>1</v>
      </c>
      <c r="I146" s="154"/>
      <c r="L146" s="150"/>
      <c r="M146" s="155"/>
      <c r="T146" s="156"/>
      <c r="AT146" s="152" t="s">
        <v>176</v>
      </c>
      <c r="AU146" s="152" t="s">
        <v>88</v>
      </c>
      <c r="AV146" s="149" t="s">
        <v>86</v>
      </c>
      <c r="AW146" s="149" t="s">
        <v>34</v>
      </c>
      <c r="AX146" s="149" t="s">
        <v>78</v>
      </c>
      <c r="AY146" s="152" t="s">
        <v>165</v>
      </c>
    </row>
    <row r="147" spans="2:65" s="157" customFormat="1" ht="11.25">
      <c r="B147" s="158"/>
      <c r="C147" s="208"/>
      <c r="D147" s="151" t="s">
        <v>176</v>
      </c>
      <c r="E147" s="159" t="s">
        <v>1</v>
      </c>
      <c r="F147" s="160" t="s">
        <v>373</v>
      </c>
      <c r="H147" s="161">
        <v>141.86199999999999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86</v>
      </c>
      <c r="AY147" s="159" t="s">
        <v>165</v>
      </c>
    </row>
    <row r="148" spans="2:65" s="16" customFormat="1" ht="33" customHeight="1">
      <c r="B148" s="17"/>
      <c r="C148" s="205" t="s">
        <v>200</v>
      </c>
      <c r="D148" s="132" t="s">
        <v>167</v>
      </c>
      <c r="E148" s="133" t="s">
        <v>374</v>
      </c>
      <c r="F148" s="134" t="s">
        <v>375</v>
      </c>
      <c r="G148" s="135" t="s">
        <v>170</v>
      </c>
      <c r="H148" s="136">
        <v>106.39700000000001</v>
      </c>
      <c r="I148" s="137"/>
      <c r="J148" s="138">
        <f>ROUND(I148*H148,2)</f>
        <v>0</v>
      </c>
      <c r="K148" s="134" t="s">
        <v>171</v>
      </c>
      <c r="L148" s="17"/>
      <c r="M148" s="139" t="s">
        <v>1</v>
      </c>
      <c r="N148" s="140" t="s">
        <v>43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172</v>
      </c>
      <c r="AT148" s="143" t="s">
        <v>167</v>
      </c>
      <c r="AU148" s="143" t="s">
        <v>88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172</v>
      </c>
      <c r="BM148" s="143" t="s">
        <v>1766</v>
      </c>
    </row>
    <row r="149" spans="2:65" s="16" customFormat="1">
      <c r="B149" s="17"/>
      <c r="C149" s="206"/>
      <c r="D149" s="145" t="s">
        <v>174</v>
      </c>
      <c r="F149" s="146" t="s">
        <v>377</v>
      </c>
      <c r="I149" s="147"/>
      <c r="L149" s="17"/>
      <c r="M149" s="148"/>
      <c r="T149" s="41"/>
      <c r="AT149" s="2" t="s">
        <v>174</v>
      </c>
      <c r="AU149" s="2" t="s">
        <v>88</v>
      </c>
    </row>
    <row r="150" spans="2:65" s="149" customFormat="1" ht="11.25">
      <c r="B150" s="150"/>
      <c r="C150" s="207"/>
      <c r="D150" s="151" t="s">
        <v>176</v>
      </c>
      <c r="E150" s="152" t="s">
        <v>1</v>
      </c>
      <c r="F150" s="153" t="s">
        <v>372</v>
      </c>
      <c r="H150" s="152" t="s">
        <v>1</v>
      </c>
      <c r="I150" s="154"/>
      <c r="L150" s="150"/>
      <c r="M150" s="155"/>
      <c r="T150" s="156"/>
      <c r="AT150" s="152" t="s">
        <v>176</v>
      </c>
      <c r="AU150" s="152" t="s">
        <v>88</v>
      </c>
      <c r="AV150" s="149" t="s">
        <v>86</v>
      </c>
      <c r="AW150" s="149" t="s">
        <v>34</v>
      </c>
      <c r="AX150" s="149" t="s">
        <v>78</v>
      </c>
      <c r="AY150" s="152" t="s">
        <v>165</v>
      </c>
    </row>
    <row r="151" spans="2:65" s="157" customFormat="1" ht="11.25">
      <c r="B151" s="158"/>
      <c r="C151" s="208"/>
      <c r="D151" s="151" t="s">
        <v>176</v>
      </c>
      <c r="E151" s="159" t="s">
        <v>1</v>
      </c>
      <c r="F151" s="160" t="s">
        <v>367</v>
      </c>
      <c r="H151" s="161">
        <v>106.39700000000001</v>
      </c>
      <c r="I151" s="162"/>
      <c r="L151" s="158"/>
      <c r="M151" s="163"/>
      <c r="T151" s="164"/>
      <c r="AT151" s="159" t="s">
        <v>176</v>
      </c>
      <c r="AU151" s="159" t="s">
        <v>88</v>
      </c>
      <c r="AV151" s="157" t="s">
        <v>88</v>
      </c>
      <c r="AW151" s="157" t="s">
        <v>34</v>
      </c>
      <c r="AX151" s="157" t="s">
        <v>86</v>
      </c>
      <c r="AY151" s="159" t="s">
        <v>165</v>
      </c>
    </row>
    <row r="152" spans="2:65" s="16" customFormat="1" ht="33" customHeight="1">
      <c r="B152" s="17"/>
      <c r="C152" s="205" t="s">
        <v>208</v>
      </c>
      <c r="D152" s="132" t="s">
        <v>167</v>
      </c>
      <c r="E152" s="133" t="s">
        <v>378</v>
      </c>
      <c r="F152" s="134" t="s">
        <v>379</v>
      </c>
      <c r="G152" s="135" t="s">
        <v>248</v>
      </c>
      <c r="H152" s="136">
        <v>24</v>
      </c>
      <c r="I152" s="137"/>
      <c r="J152" s="138">
        <f>ROUND(I152*H152,2)</f>
        <v>0</v>
      </c>
      <c r="K152" s="134" t="s">
        <v>1</v>
      </c>
      <c r="L152" s="17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172</v>
      </c>
      <c r="AT152" s="143" t="s">
        <v>167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172</v>
      </c>
      <c r="BM152" s="143" t="s">
        <v>1767</v>
      </c>
    </row>
    <row r="153" spans="2:65" s="149" customFormat="1" ht="11.25">
      <c r="B153" s="150"/>
      <c r="C153" s="207"/>
      <c r="D153" s="151" t="s">
        <v>176</v>
      </c>
      <c r="E153" s="152" t="s">
        <v>1</v>
      </c>
      <c r="F153" s="153" t="s">
        <v>381</v>
      </c>
      <c r="H153" s="152" t="s">
        <v>1</v>
      </c>
      <c r="I153" s="154"/>
      <c r="L153" s="150"/>
      <c r="M153" s="155"/>
      <c r="T153" s="156"/>
      <c r="AT153" s="152" t="s">
        <v>176</v>
      </c>
      <c r="AU153" s="152" t="s">
        <v>88</v>
      </c>
      <c r="AV153" s="149" t="s">
        <v>86</v>
      </c>
      <c r="AW153" s="149" t="s">
        <v>34</v>
      </c>
      <c r="AX153" s="149" t="s">
        <v>78</v>
      </c>
      <c r="AY153" s="152" t="s">
        <v>165</v>
      </c>
    </row>
    <row r="154" spans="2:65" s="157" customFormat="1" ht="11.25">
      <c r="B154" s="158"/>
      <c r="C154" s="208"/>
      <c r="D154" s="151" t="s">
        <v>176</v>
      </c>
      <c r="E154" s="159" t="s">
        <v>1</v>
      </c>
      <c r="F154" s="160" t="s">
        <v>1768</v>
      </c>
      <c r="H154" s="161">
        <v>24</v>
      </c>
      <c r="I154" s="162"/>
      <c r="L154" s="158"/>
      <c r="M154" s="163"/>
      <c r="T154" s="164"/>
      <c r="AT154" s="159" t="s">
        <v>176</v>
      </c>
      <c r="AU154" s="159" t="s">
        <v>88</v>
      </c>
      <c r="AV154" s="157" t="s">
        <v>88</v>
      </c>
      <c r="AW154" s="157" t="s">
        <v>34</v>
      </c>
      <c r="AX154" s="157" t="s">
        <v>86</v>
      </c>
      <c r="AY154" s="159" t="s">
        <v>165</v>
      </c>
    </row>
    <row r="155" spans="2:65" s="16" customFormat="1" ht="24.2" customHeight="1">
      <c r="B155" s="17"/>
      <c r="C155" s="205" t="s">
        <v>214</v>
      </c>
      <c r="D155" s="132" t="s">
        <v>167</v>
      </c>
      <c r="E155" s="133" t="s">
        <v>400</v>
      </c>
      <c r="F155" s="134" t="s">
        <v>401</v>
      </c>
      <c r="G155" s="135" t="s">
        <v>268</v>
      </c>
      <c r="H155" s="136">
        <v>61.74</v>
      </c>
      <c r="I155" s="137"/>
      <c r="J155" s="138">
        <f>ROUND(I155*H155,2)</f>
        <v>0</v>
      </c>
      <c r="K155" s="134" t="s">
        <v>171</v>
      </c>
      <c r="L155" s="17"/>
      <c r="M155" s="139" t="s">
        <v>1</v>
      </c>
      <c r="N155" s="140" t="s">
        <v>43</v>
      </c>
      <c r="P155" s="141">
        <f>O155*H155</f>
        <v>0</v>
      </c>
      <c r="Q155" s="141">
        <v>1.1900000000000001E-3</v>
      </c>
      <c r="R155" s="141">
        <f>Q155*H155</f>
        <v>7.3470600000000011E-2</v>
      </c>
      <c r="S155" s="141">
        <v>0</v>
      </c>
      <c r="T155" s="142">
        <f>S155*H155</f>
        <v>0</v>
      </c>
      <c r="AR155" s="143" t="s">
        <v>172</v>
      </c>
      <c r="AT155" s="143" t="s">
        <v>167</v>
      </c>
      <c r="AU155" s="143" t="s">
        <v>88</v>
      </c>
      <c r="AY155" s="2" t="s">
        <v>165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2" t="s">
        <v>86</v>
      </c>
      <c r="BK155" s="144">
        <f>ROUND(I155*H155,2)</f>
        <v>0</v>
      </c>
      <c r="BL155" s="2" t="s">
        <v>172</v>
      </c>
      <c r="BM155" s="143" t="s">
        <v>1769</v>
      </c>
    </row>
    <row r="156" spans="2:65" s="16" customFormat="1">
      <c r="B156" s="17"/>
      <c r="C156" s="206"/>
      <c r="D156" s="145" t="s">
        <v>174</v>
      </c>
      <c r="F156" s="146" t="s">
        <v>403</v>
      </c>
      <c r="I156" s="147"/>
      <c r="L156" s="17"/>
      <c r="M156" s="148"/>
      <c r="T156" s="41"/>
      <c r="AT156" s="2" t="s">
        <v>174</v>
      </c>
      <c r="AU156" s="2" t="s">
        <v>88</v>
      </c>
    </row>
    <row r="157" spans="2:65" s="149" customFormat="1" ht="11.25">
      <c r="B157" s="150"/>
      <c r="C157" s="207"/>
      <c r="D157" s="151" t="s">
        <v>176</v>
      </c>
      <c r="E157" s="152" t="s">
        <v>1</v>
      </c>
      <c r="F157" s="153" t="s">
        <v>1770</v>
      </c>
      <c r="H157" s="152" t="s">
        <v>1</v>
      </c>
      <c r="I157" s="154"/>
      <c r="L157" s="150"/>
      <c r="M157" s="155"/>
      <c r="T157" s="156"/>
      <c r="AT157" s="152" t="s">
        <v>176</v>
      </c>
      <c r="AU157" s="152" t="s">
        <v>88</v>
      </c>
      <c r="AV157" s="149" t="s">
        <v>86</v>
      </c>
      <c r="AW157" s="149" t="s">
        <v>34</v>
      </c>
      <c r="AX157" s="149" t="s">
        <v>78</v>
      </c>
      <c r="AY157" s="152" t="s">
        <v>165</v>
      </c>
    </row>
    <row r="158" spans="2:65" s="157" customFormat="1" ht="11.25">
      <c r="B158" s="158"/>
      <c r="C158" s="208"/>
      <c r="D158" s="151" t="s">
        <v>176</v>
      </c>
      <c r="E158" s="159" t="s">
        <v>1</v>
      </c>
      <c r="F158" s="160" t="s">
        <v>1771</v>
      </c>
      <c r="H158" s="161">
        <v>30</v>
      </c>
      <c r="I158" s="162"/>
      <c r="L158" s="158"/>
      <c r="M158" s="163"/>
      <c r="T158" s="164"/>
      <c r="AT158" s="159" t="s">
        <v>176</v>
      </c>
      <c r="AU158" s="159" t="s">
        <v>88</v>
      </c>
      <c r="AV158" s="157" t="s">
        <v>88</v>
      </c>
      <c r="AW158" s="157" t="s">
        <v>34</v>
      </c>
      <c r="AX158" s="157" t="s">
        <v>78</v>
      </c>
      <c r="AY158" s="159" t="s">
        <v>165</v>
      </c>
    </row>
    <row r="159" spans="2:65" s="157" customFormat="1" ht="11.25">
      <c r="B159" s="158"/>
      <c r="C159" s="208"/>
      <c r="D159" s="151" t="s">
        <v>176</v>
      </c>
      <c r="E159" s="159" t="s">
        <v>1</v>
      </c>
      <c r="F159" s="160" t="s">
        <v>1772</v>
      </c>
      <c r="H159" s="161">
        <v>31.74</v>
      </c>
      <c r="I159" s="162"/>
      <c r="L159" s="158"/>
      <c r="M159" s="163"/>
      <c r="T159" s="164"/>
      <c r="AT159" s="159" t="s">
        <v>176</v>
      </c>
      <c r="AU159" s="159" t="s">
        <v>88</v>
      </c>
      <c r="AV159" s="157" t="s">
        <v>88</v>
      </c>
      <c r="AW159" s="157" t="s">
        <v>34</v>
      </c>
      <c r="AX159" s="157" t="s">
        <v>78</v>
      </c>
      <c r="AY159" s="159" t="s">
        <v>165</v>
      </c>
    </row>
    <row r="160" spans="2:65" s="165" customFormat="1" ht="11.25">
      <c r="B160" s="166"/>
      <c r="C160" s="209"/>
      <c r="D160" s="151" t="s">
        <v>176</v>
      </c>
      <c r="E160" s="167" t="s">
        <v>316</v>
      </c>
      <c r="F160" s="168" t="s">
        <v>191</v>
      </c>
      <c r="H160" s="169">
        <v>61.74</v>
      </c>
      <c r="I160" s="170"/>
      <c r="L160" s="166"/>
      <c r="M160" s="171"/>
      <c r="T160" s="172"/>
      <c r="AT160" s="167" t="s">
        <v>176</v>
      </c>
      <c r="AU160" s="167" t="s">
        <v>88</v>
      </c>
      <c r="AV160" s="165" t="s">
        <v>172</v>
      </c>
      <c r="AW160" s="165" t="s">
        <v>34</v>
      </c>
      <c r="AX160" s="165" t="s">
        <v>86</v>
      </c>
      <c r="AY160" s="167" t="s">
        <v>165</v>
      </c>
    </row>
    <row r="161" spans="2:65" s="16" customFormat="1" ht="24.2" customHeight="1">
      <c r="B161" s="17"/>
      <c r="C161" s="205" t="s">
        <v>220</v>
      </c>
      <c r="D161" s="132" t="s">
        <v>167</v>
      </c>
      <c r="E161" s="133" t="s">
        <v>406</v>
      </c>
      <c r="F161" s="134" t="s">
        <v>407</v>
      </c>
      <c r="G161" s="135" t="s">
        <v>268</v>
      </c>
      <c r="H161" s="136">
        <v>61.74</v>
      </c>
      <c r="I161" s="137"/>
      <c r="J161" s="138">
        <f>ROUND(I161*H161,2)</f>
        <v>0</v>
      </c>
      <c r="K161" s="134" t="s">
        <v>171</v>
      </c>
      <c r="L161" s="17"/>
      <c r="M161" s="139" t="s">
        <v>1</v>
      </c>
      <c r="N161" s="140" t="s">
        <v>43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172</v>
      </c>
      <c r="AT161" s="143" t="s">
        <v>167</v>
      </c>
      <c r="AU161" s="143" t="s">
        <v>88</v>
      </c>
      <c r="AY161" s="2" t="s">
        <v>165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2" t="s">
        <v>86</v>
      </c>
      <c r="BK161" s="144">
        <f>ROUND(I161*H161,2)</f>
        <v>0</v>
      </c>
      <c r="BL161" s="2" t="s">
        <v>172</v>
      </c>
      <c r="BM161" s="143" t="s">
        <v>1773</v>
      </c>
    </row>
    <row r="162" spans="2:65" s="16" customFormat="1">
      <c r="B162" s="17"/>
      <c r="C162" s="206"/>
      <c r="D162" s="145" t="s">
        <v>174</v>
      </c>
      <c r="F162" s="146" t="s">
        <v>409</v>
      </c>
      <c r="I162" s="147"/>
      <c r="L162" s="17"/>
      <c r="M162" s="148"/>
      <c r="T162" s="41"/>
      <c r="AT162" s="2" t="s">
        <v>174</v>
      </c>
      <c r="AU162" s="2" t="s">
        <v>88</v>
      </c>
    </row>
    <row r="163" spans="2:65" s="157" customFormat="1" ht="11.25">
      <c r="B163" s="158"/>
      <c r="C163" s="208"/>
      <c r="D163" s="151" t="s">
        <v>176</v>
      </c>
      <c r="E163" s="159" t="s">
        <v>1</v>
      </c>
      <c r="F163" s="160" t="s">
        <v>316</v>
      </c>
      <c r="H163" s="161">
        <v>61.74</v>
      </c>
      <c r="I163" s="162"/>
      <c r="L163" s="158"/>
      <c r="M163" s="163"/>
      <c r="T163" s="164"/>
      <c r="AT163" s="159" t="s">
        <v>176</v>
      </c>
      <c r="AU163" s="159" t="s">
        <v>88</v>
      </c>
      <c r="AV163" s="157" t="s">
        <v>88</v>
      </c>
      <c r="AW163" s="157" t="s">
        <v>34</v>
      </c>
      <c r="AX163" s="157" t="s">
        <v>86</v>
      </c>
      <c r="AY163" s="159" t="s">
        <v>165</v>
      </c>
    </row>
    <row r="164" spans="2:65" s="16" customFormat="1" ht="21.75" customHeight="1">
      <c r="B164" s="17"/>
      <c r="C164" s="205" t="s">
        <v>226</v>
      </c>
      <c r="D164" s="132" t="s">
        <v>167</v>
      </c>
      <c r="E164" s="133" t="s">
        <v>1774</v>
      </c>
      <c r="F164" s="134" t="s">
        <v>1775</v>
      </c>
      <c r="G164" s="135" t="s">
        <v>268</v>
      </c>
      <c r="H164" s="136">
        <v>163.80000000000001</v>
      </c>
      <c r="I164" s="137"/>
      <c r="J164" s="138">
        <f>ROUND(I164*H164,2)</f>
        <v>0</v>
      </c>
      <c r="K164" s="134" t="s">
        <v>1</v>
      </c>
      <c r="L164" s="17"/>
      <c r="M164" s="139" t="s">
        <v>1</v>
      </c>
      <c r="N164" s="140" t="s">
        <v>43</v>
      </c>
      <c r="P164" s="141">
        <f>O164*H164</f>
        <v>0</v>
      </c>
      <c r="Q164" s="141">
        <v>4.96E-3</v>
      </c>
      <c r="R164" s="141">
        <f>Q164*H164</f>
        <v>0.81244800000000006</v>
      </c>
      <c r="S164" s="141">
        <v>0</v>
      </c>
      <c r="T164" s="142">
        <f>S164*H164</f>
        <v>0</v>
      </c>
      <c r="AR164" s="143" t="s">
        <v>172</v>
      </c>
      <c r="AT164" s="143" t="s">
        <v>167</v>
      </c>
      <c r="AU164" s="143" t="s">
        <v>88</v>
      </c>
      <c r="AY164" s="2" t="s">
        <v>165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2" t="s">
        <v>86</v>
      </c>
      <c r="BK164" s="144">
        <f>ROUND(I164*H164,2)</f>
        <v>0</v>
      </c>
      <c r="BL164" s="2" t="s">
        <v>172</v>
      </c>
      <c r="BM164" s="143" t="s">
        <v>1776</v>
      </c>
    </row>
    <row r="165" spans="2:65" s="149" customFormat="1" ht="11.25">
      <c r="B165" s="150"/>
      <c r="C165" s="207"/>
      <c r="D165" s="151" t="s">
        <v>176</v>
      </c>
      <c r="E165" s="152" t="s">
        <v>1</v>
      </c>
      <c r="F165" s="153" t="s">
        <v>1777</v>
      </c>
      <c r="H165" s="152" t="s">
        <v>1</v>
      </c>
      <c r="I165" s="154"/>
      <c r="L165" s="150"/>
      <c r="M165" s="155"/>
      <c r="T165" s="156"/>
      <c r="AT165" s="152" t="s">
        <v>176</v>
      </c>
      <c r="AU165" s="152" t="s">
        <v>88</v>
      </c>
      <c r="AV165" s="149" t="s">
        <v>86</v>
      </c>
      <c r="AW165" s="149" t="s">
        <v>34</v>
      </c>
      <c r="AX165" s="149" t="s">
        <v>78</v>
      </c>
      <c r="AY165" s="152" t="s">
        <v>165</v>
      </c>
    </row>
    <row r="166" spans="2:65" s="157" customFormat="1" ht="11.25">
      <c r="B166" s="158"/>
      <c r="C166" s="208"/>
      <c r="D166" s="151" t="s">
        <v>176</v>
      </c>
      <c r="E166" s="159" t="s">
        <v>1</v>
      </c>
      <c r="F166" s="160" t="s">
        <v>1778</v>
      </c>
      <c r="H166" s="161">
        <v>163.80000000000001</v>
      </c>
      <c r="I166" s="162"/>
      <c r="L166" s="158"/>
      <c r="M166" s="163"/>
      <c r="T166" s="164"/>
      <c r="AT166" s="159" t="s">
        <v>176</v>
      </c>
      <c r="AU166" s="159" t="s">
        <v>88</v>
      </c>
      <c r="AV166" s="157" t="s">
        <v>88</v>
      </c>
      <c r="AW166" s="157" t="s">
        <v>34</v>
      </c>
      <c r="AX166" s="157" t="s">
        <v>86</v>
      </c>
      <c r="AY166" s="159" t="s">
        <v>165</v>
      </c>
    </row>
    <row r="167" spans="2:65" s="16" customFormat="1" ht="24.2" customHeight="1">
      <c r="B167" s="17"/>
      <c r="C167" s="205" t="s">
        <v>232</v>
      </c>
      <c r="D167" s="132" t="s">
        <v>167</v>
      </c>
      <c r="E167" s="133" t="s">
        <v>1779</v>
      </c>
      <c r="F167" s="134" t="s">
        <v>1780</v>
      </c>
      <c r="G167" s="135" t="s">
        <v>203</v>
      </c>
      <c r="H167" s="136">
        <v>1</v>
      </c>
      <c r="I167" s="137"/>
      <c r="J167" s="138">
        <f>ROUND(I167*H167,2)</f>
        <v>0</v>
      </c>
      <c r="K167" s="134" t="s">
        <v>1</v>
      </c>
      <c r="L167" s="17"/>
      <c r="M167" s="139" t="s">
        <v>1</v>
      </c>
      <c r="N167" s="140" t="s">
        <v>43</v>
      </c>
      <c r="P167" s="141">
        <f>O167*H167</f>
        <v>0</v>
      </c>
      <c r="Q167" s="141">
        <v>4.96E-3</v>
      </c>
      <c r="R167" s="141">
        <f>Q167*H167</f>
        <v>4.96E-3</v>
      </c>
      <c r="S167" s="141">
        <v>0</v>
      </c>
      <c r="T167" s="142">
        <f>S167*H167</f>
        <v>0</v>
      </c>
      <c r="AR167" s="143" t="s">
        <v>172</v>
      </c>
      <c r="AT167" s="143" t="s">
        <v>167</v>
      </c>
      <c r="AU167" s="143" t="s">
        <v>88</v>
      </c>
      <c r="AY167" s="2" t="s">
        <v>165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2" t="s">
        <v>86</v>
      </c>
      <c r="BK167" s="144">
        <f>ROUND(I167*H167,2)</f>
        <v>0</v>
      </c>
      <c r="BL167" s="2" t="s">
        <v>172</v>
      </c>
      <c r="BM167" s="143" t="s">
        <v>1781</v>
      </c>
    </row>
    <row r="168" spans="2:65" s="16" customFormat="1" ht="33" customHeight="1">
      <c r="B168" s="17"/>
      <c r="C168" s="205" t="s">
        <v>238</v>
      </c>
      <c r="D168" s="132" t="s">
        <v>167</v>
      </c>
      <c r="E168" s="133" t="s">
        <v>1782</v>
      </c>
      <c r="F168" s="134" t="s">
        <v>1783</v>
      </c>
      <c r="G168" s="135" t="s">
        <v>268</v>
      </c>
      <c r="H168" s="136">
        <v>163.80000000000001</v>
      </c>
      <c r="I168" s="137"/>
      <c r="J168" s="138">
        <f>ROUND(I168*H168,2)</f>
        <v>0</v>
      </c>
      <c r="K168" s="134" t="s">
        <v>171</v>
      </c>
      <c r="L168" s="17"/>
      <c r="M168" s="139" t="s">
        <v>1</v>
      </c>
      <c r="N168" s="140" t="s">
        <v>43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172</v>
      </c>
      <c r="AT168" s="143" t="s">
        <v>167</v>
      </c>
      <c r="AU168" s="143" t="s">
        <v>88</v>
      </c>
      <c r="AY168" s="2" t="s">
        <v>165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2" t="s">
        <v>86</v>
      </c>
      <c r="BK168" s="144">
        <f>ROUND(I168*H168,2)</f>
        <v>0</v>
      </c>
      <c r="BL168" s="2" t="s">
        <v>172</v>
      </c>
      <c r="BM168" s="143" t="s">
        <v>1784</v>
      </c>
    </row>
    <row r="169" spans="2:65" s="16" customFormat="1">
      <c r="B169" s="17"/>
      <c r="C169" s="206"/>
      <c r="D169" s="145" t="s">
        <v>174</v>
      </c>
      <c r="F169" s="146" t="s">
        <v>1785</v>
      </c>
      <c r="I169" s="147"/>
      <c r="L169" s="17"/>
      <c r="M169" s="148"/>
      <c r="T169" s="41"/>
      <c r="AT169" s="2" t="s">
        <v>174</v>
      </c>
      <c r="AU169" s="2" t="s">
        <v>88</v>
      </c>
    </row>
    <row r="170" spans="2:65" s="149" customFormat="1" ht="11.25">
      <c r="B170" s="150"/>
      <c r="C170" s="207"/>
      <c r="D170" s="151" t="s">
        <v>176</v>
      </c>
      <c r="E170" s="152" t="s">
        <v>1</v>
      </c>
      <c r="F170" s="153" t="s">
        <v>1777</v>
      </c>
      <c r="H170" s="152" t="s">
        <v>1</v>
      </c>
      <c r="I170" s="154"/>
      <c r="L170" s="150"/>
      <c r="M170" s="155"/>
      <c r="T170" s="156"/>
      <c r="AT170" s="152" t="s">
        <v>176</v>
      </c>
      <c r="AU170" s="152" t="s">
        <v>88</v>
      </c>
      <c r="AV170" s="149" t="s">
        <v>86</v>
      </c>
      <c r="AW170" s="149" t="s">
        <v>34</v>
      </c>
      <c r="AX170" s="149" t="s">
        <v>78</v>
      </c>
      <c r="AY170" s="152" t="s">
        <v>165</v>
      </c>
    </row>
    <row r="171" spans="2:65" s="157" customFormat="1" ht="11.25">
      <c r="B171" s="158"/>
      <c r="C171" s="208"/>
      <c r="D171" s="151" t="s">
        <v>176</v>
      </c>
      <c r="E171" s="159" t="s">
        <v>1</v>
      </c>
      <c r="F171" s="160" t="s">
        <v>1778</v>
      </c>
      <c r="H171" s="161">
        <v>163.80000000000001</v>
      </c>
      <c r="I171" s="162"/>
      <c r="L171" s="158"/>
      <c r="M171" s="163"/>
      <c r="T171" s="164"/>
      <c r="AT171" s="159" t="s">
        <v>176</v>
      </c>
      <c r="AU171" s="159" t="s">
        <v>88</v>
      </c>
      <c r="AV171" s="157" t="s">
        <v>88</v>
      </c>
      <c r="AW171" s="157" t="s">
        <v>34</v>
      </c>
      <c r="AX171" s="157" t="s">
        <v>86</v>
      </c>
      <c r="AY171" s="159" t="s">
        <v>165</v>
      </c>
    </row>
    <row r="172" spans="2:65" s="16" customFormat="1" ht="37.9" customHeight="1">
      <c r="B172" s="17"/>
      <c r="C172" s="205" t="s">
        <v>245</v>
      </c>
      <c r="D172" s="132" t="s">
        <v>167</v>
      </c>
      <c r="E172" s="133" t="s">
        <v>456</v>
      </c>
      <c r="F172" s="134" t="s">
        <v>457</v>
      </c>
      <c r="G172" s="135" t="s">
        <v>170</v>
      </c>
      <c r="H172" s="136">
        <v>591.92499999999995</v>
      </c>
      <c r="I172" s="137"/>
      <c r="J172" s="138">
        <f>ROUND(I172*H172,2)</f>
        <v>0</v>
      </c>
      <c r="K172" s="134" t="s">
        <v>171</v>
      </c>
      <c r="L172" s="17"/>
      <c r="M172" s="139" t="s">
        <v>1</v>
      </c>
      <c r="N172" s="140" t="s">
        <v>43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172</v>
      </c>
      <c r="AT172" s="143" t="s">
        <v>167</v>
      </c>
      <c r="AU172" s="143" t="s">
        <v>88</v>
      </c>
      <c r="AY172" s="2" t="s">
        <v>165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2" t="s">
        <v>86</v>
      </c>
      <c r="BK172" s="144">
        <f>ROUND(I172*H172,2)</f>
        <v>0</v>
      </c>
      <c r="BL172" s="2" t="s">
        <v>172</v>
      </c>
      <c r="BM172" s="143" t="s">
        <v>1786</v>
      </c>
    </row>
    <row r="173" spans="2:65" s="16" customFormat="1">
      <c r="B173" s="17"/>
      <c r="C173" s="206"/>
      <c r="D173" s="145" t="s">
        <v>174</v>
      </c>
      <c r="F173" s="146" t="s">
        <v>459</v>
      </c>
      <c r="I173" s="147"/>
      <c r="L173" s="17"/>
      <c r="M173" s="148"/>
      <c r="T173" s="41"/>
      <c r="AT173" s="2" t="s">
        <v>174</v>
      </c>
      <c r="AU173" s="2" t="s">
        <v>88</v>
      </c>
    </row>
    <row r="174" spans="2:65" s="16" customFormat="1" ht="68.25">
      <c r="B174" s="17"/>
      <c r="C174" s="206"/>
      <c r="D174" s="151" t="s">
        <v>358</v>
      </c>
      <c r="F174" s="173" t="s">
        <v>460</v>
      </c>
      <c r="I174" s="147"/>
      <c r="L174" s="17"/>
      <c r="M174" s="148"/>
      <c r="T174" s="41"/>
      <c r="AT174" s="2" t="s">
        <v>358</v>
      </c>
      <c r="AU174" s="2" t="s">
        <v>88</v>
      </c>
    </row>
    <row r="175" spans="2:65" s="157" customFormat="1" ht="11.25">
      <c r="B175" s="158"/>
      <c r="C175" s="208"/>
      <c r="D175" s="151" t="s">
        <v>176</v>
      </c>
      <c r="E175" s="159" t="s">
        <v>1</v>
      </c>
      <c r="F175" s="160" t="s">
        <v>1787</v>
      </c>
      <c r="H175" s="161">
        <v>354.65499999999997</v>
      </c>
      <c r="I175" s="162"/>
      <c r="L175" s="158"/>
      <c r="M175" s="163"/>
      <c r="T175" s="164"/>
      <c r="AT175" s="159" t="s">
        <v>176</v>
      </c>
      <c r="AU175" s="159" t="s">
        <v>88</v>
      </c>
      <c r="AV175" s="157" t="s">
        <v>88</v>
      </c>
      <c r="AW175" s="157" t="s">
        <v>34</v>
      </c>
      <c r="AX175" s="157" t="s">
        <v>78</v>
      </c>
      <c r="AY175" s="159" t="s">
        <v>165</v>
      </c>
    </row>
    <row r="176" spans="2:65" s="157" customFormat="1" ht="11.25">
      <c r="B176" s="158"/>
      <c r="C176" s="208"/>
      <c r="D176" s="151" t="s">
        <v>176</v>
      </c>
      <c r="E176" s="159" t="s">
        <v>1</v>
      </c>
      <c r="F176" s="160" t="s">
        <v>462</v>
      </c>
      <c r="H176" s="161">
        <v>237.27</v>
      </c>
      <c r="I176" s="162"/>
      <c r="L176" s="158"/>
      <c r="M176" s="163"/>
      <c r="T176" s="164"/>
      <c r="AT176" s="159" t="s">
        <v>176</v>
      </c>
      <c r="AU176" s="159" t="s">
        <v>88</v>
      </c>
      <c r="AV176" s="157" t="s">
        <v>88</v>
      </c>
      <c r="AW176" s="157" t="s">
        <v>34</v>
      </c>
      <c r="AX176" s="157" t="s">
        <v>78</v>
      </c>
      <c r="AY176" s="159" t="s">
        <v>165</v>
      </c>
    </row>
    <row r="177" spans="2:65" s="165" customFormat="1" ht="11.25">
      <c r="B177" s="166"/>
      <c r="C177" s="209"/>
      <c r="D177" s="151" t="s">
        <v>176</v>
      </c>
      <c r="E177" s="167" t="s">
        <v>1</v>
      </c>
      <c r="F177" s="168" t="s">
        <v>191</v>
      </c>
      <c r="H177" s="169">
        <v>591.92499999999995</v>
      </c>
      <c r="I177" s="170"/>
      <c r="L177" s="166"/>
      <c r="M177" s="171"/>
      <c r="T177" s="172"/>
      <c r="AT177" s="167" t="s">
        <v>176</v>
      </c>
      <c r="AU177" s="167" t="s">
        <v>88</v>
      </c>
      <c r="AV177" s="165" t="s">
        <v>172</v>
      </c>
      <c r="AW177" s="165" t="s">
        <v>34</v>
      </c>
      <c r="AX177" s="165" t="s">
        <v>86</v>
      </c>
      <c r="AY177" s="167" t="s">
        <v>165</v>
      </c>
    </row>
    <row r="178" spans="2:65" s="16" customFormat="1" ht="37.9" customHeight="1">
      <c r="B178" s="17"/>
      <c r="C178" s="205" t="s">
        <v>253</v>
      </c>
      <c r="D178" s="132" t="s">
        <v>167</v>
      </c>
      <c r="E178" s="133" t="s">
        <v>464</v>
      </c>
      <c r="F178" s="134" t="s">
        <v>465</v>
      </c>
      <c r="G178" s="135" t="s">
        <v>170</v>
      </c>
      <c r="H178" s="136">
        <v>117.38500000000001</v>
      </c>
      <c r="I178" s="137"/>
      <c r="J178" s="138">
        <f>ROUND(I178*H178,2)</f>
        <v>0</v>
      </c>
      <c r="K178" s="134" t="s">
        <v>171</v>
      </c>
      <c r="L178" s="17"/>
      <c r="M178" s="139" t="s">
        <v>1</v>
      </c>
      <c r="N178" s="140" t="s">
        <v>43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172</v>
      </c>
      <c r="AT178" s="143" t="s">
        <v>167</v>
      </c>
      <c r="AU178" s="143" t="s">
        <v>88</v>
      </c>
      <c r="AY178" s="2" t="s">
        <v>165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2" t="s">
        <v>86</v>
      </c>
      <c r="BK178" s="144">
        <f>ROUND(I178*H178,2)</f>
        <v>0</v>
      </c>
      <c r="BL178" s="2" t="s">
        <v>172</v>
      </c>
      <c r="BM178" s="143" t="s">
        <v>1788</v>
      </c>
    </row>
    <row r="179" spans="2:65" s="16" customFormat="1">
      <c r="B179" s="17"/>
      <c r="C179" s="206"/>
      <c r="D179" s="145" t="s">
        <v>174</v>
      </c>
      <c r="F179" s="146" t="s">
        <v>467</v>
      </c>
      <c r="I179" s="147"/>
      <c r="L179" s="17"/>
      <c r="M179" s="148"/>
      <c r="T179" s="41"/>
      <c r="AT179" s="2" t="s">
        <v>174</v>
      </c>
      <c r="AU179" s="2" t="s">
        <v>88</v>
      </c>
    </row>
    <row r="180" spans="2:65" s="16" customFormat="1" ht="68.25">
      <c r="B180" s="17"/>
      <c r="C180" s="206"/>
      <c r="D180" s="151" t="s">
        <v>358</v>
      </c>
      <c r="F180" s="173" t="s">
        <v>460</v>
      </c>
      <c r="I180" s="147"/>
      <c r="L180" s="17"/>
      <c r="M180" s="148"/>
      <c r="T180" s="41"/>
      <c r="AT180" s="2" t="s">
        <v>358</v>
      </c>
      <c r="AU180" s="2" t="s">
        <v>88</v>
      </c>
    </row>
    <row r="181" spans="2:65" s="149" customFormat="1" ht="11.25">
      <c r="B181" s="150"/>
      <c r="C181" s="207"/>
      <c r="D181" s="151" t="s">
        <v>176</v>
      </c>
      <c r="E181" s="152" t="s">
        <v>1</v>
      </c>
      <c r="F181" s="153" t="s">
        <v>468</v>
      </c>
      <c r="H181" s="152" t="s">
        <v>1</v>
      </c>
      <c r="I181" s="154"/>
      <c r="L181" s="150"/>
      <c r="M181" s="155"/>
      <c r="T181" s="156"/>
      <c r="AT181" s="152" t="s">
        <v>176</v>
      </c>
      <c r="AU181" s="152" t="s">
        <v>88</v>
      </c>
      <c r="AV181" s="149" t="s">
        <v>86</v>
      </c>
      <c r="AW181" s="149" t="s">
        <v>34</v>
      </c>
      <c r="AX181" s="149" t="s">
        <v>78</v>
      </c>
      <c r="AY181" s="152" t="s">
        <v>165</v>
      </c>
    </row>
    <row r="182" spans="2:65" s="157" customFormat="1" ht="11.25">
      <c r="B182" s="158"/>
      <c r="C182" s="208"/>
      <c r="D182" s="151" t="s">
        <v>176</v>
      </c>
      <c r="E182" s="159" t="s">
        <v>314</v>
      </c>
      <c r="F182" s="160" t="s">
        <v>1789</v>
      </c>
      <c r="H182" s="161">
        <v>117.38500000000001</v>
      </c>
      <c r="I182" s="162"/>
      <c r="L182" s="158"/>
      <c r="M182" s="163"/>
      <c r="T182" s="164"/>
      <c r="AT182" s="159" t="s">
        <v>176</v>
      </c>
      <c r="AU182" s="159" t="s">
        <v>88</v>
      </c>
      <c r="AV182" s="157" t="s">
        <v>88</v>
      </c>
      <c r="AW182" s="157" t="s">
        <v>34</v>
      </c>
      <c r="AX182" s="157" t="s">
        <v>86</v>
      </c>
      <c r="AY182" s="159" t="s">
        <v>165</v>
      </c>
    </row>
    <row r="183" spans="2:65" s="16" customFormat="1" ht="24.2" customHeight="1">
      <c r="B183" s="17"/>
      <c r="C183" s="205" t="s">
        <v>257</v>
      </c>
      <c r="D183" s="132" t="s">
        <v>167</v>
      </c>
      <c r="E183" s="133" t="s">
        <v>471</v>
      </c>
      <c r="F183" s="134" t="s">
        <v>472</v>
      </c>
      <c r="G183" s="135" t="s">
        <v>170</v>
      </c>
      <c r="H183" s="136">
        <v>106.39700000000001</v>
      </c>
      <c r="I183" s="137"/>
      <c r="J183" s="138">
        <f>ROUND(I183*H183,2)</f>
        <v>0</v>
      </c>
      <c r="K183" s="134" t="s">
        <v>171</v>
      </c>
      <c r="L183" s="17"/>
      <c r="M183" s="139" t="s">
        <v>1</v>
      </c>
      <c r="N183" s="140" t="s">
        <v>43</v>
      </c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AR183" s="143" t="s">
        <v>172</v>
      </c>
      <c r="AT183" s="143" t="s">
        <v>167</v>
      </c>
      <c r="AU183" s="143" t="s">
        <v>88</v>
      </c>
      <c r="AY183" s="2" t="s">
        <v>165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2" t="s">
        <v>86</v>
      </c>
      <c r="BK183" s="144">
        <f>ROUND(I183*H183,2)</f>
        <v>0</v>
      </c>
      <c r="BL183" s="2" t="s">
        <v>172</v>
      </c>
      <c r="BM183" s="143" t="s">
        <v>1790</v>
      </c>
    </row>
    <row r="184" spans="2:65" s="16" customFormat="1">
      <c r="B184" s="17"/>
      <c r="C184" s="206"/>
      <c r="D184" s="145" t="s">
        <v>174</v>
      </c>
      <c r="F184" s="146" t="s">
        <v>474</v>
      </c>
      <c r="I184" s="147"/>
      <c r="L184" s="17"/>
      <c r="M184" s="148"/>
      <c r="T184" s="41"/>
      <c r="AT184" s="2" t="s">
        <v>174</v>
      </c>
      <c r="AU184" s="2" t="s">
        <v>88</v>
      </c>
    </row>
    <row r="185" spans="2:65" s="157" customFormat="1" ht="11.25">
      <c r="B185" s="158"/>
      <c r="C185" s="208"/>
      <c r="D185" s="151" t="s">
        <v>176</v>
      </c>
      <c r="E185" s="159" t="s">
        <v>1</v>
      </c>
      <c r="F185" s="160" t="s">
        <v>1791</v>
      </c>
      <c r="H185" s="161">
        <v>106.39700000000001</v>
      </c>
      <c r="I185" s="162"/>
      <c r="L185" s="158"/>
      <c r="M185" s="163"/>
      <c r="T185" s="164"/>
      <c r="AT185" s="159" t="s">
        <v>176</v>
      </c>
      <c r="AU185" s="159" t="s">
        <v>88</v>
      </c>
      <c r="AV185" s="157" t="s">
        <v>88</v>
      </c>
      <c r="AW185" s="157" t="s">
        <v>34</v>
      </c>
      <c r="AX185" s="157" t="s">
        <v>86</v>
      </c>
      <c r="AY185" s="159" t="s">
        <v>165</v>
      </c>
    </row>
    <row r="186" spans="2:65" s="16" customFormat="1" ht="24.2" customHeight="1">
      <c r="B186" s="17"/>
      <c r="C186" s="205" t="s">
        <v>8</v>
      </c>
      <c r="D186" s="132" t="s">
        <v>167</v>
      </c>
      <c r="E186" s="133" t="s">
        <v>477</v>
      </c>
      <c r="F186" s="134" t="s">
        <v>478</v>
      </c>
      <c r="G186" s="135" t="s">
        <v>170</v>
      </c>
      <c r="H186" s="136">
        <v>248.25899999999999</v>
      </c>
      <c r="I186" s="137"/>
      <c r="J186" s="138">
        <f>ROUND(I186*H186,2)</f>
        <v>0</v>
      </c>
      <c r="K186" s="134" t="s">
        <v>171</v>
      </c>
      <c r="L186" s="17"/>
      <c r="M186" s="139" t="s">
        <v>1</v>
      </c>
      <c r="N186" s="140" t="s">
        <v>43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172</v>
      </c>
      <c r="AT186" s="143" t="s">
        <v>167</v>
      </c>
      <c r="AU186" s="143" t="s">
        <v>88</v>
      </c>
      <c r="AY186" s="2" t="s">
        <v>165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2" t="s">
        <v>86</v>
      </c>
      <c r="BK186" s="144">
        <f>ROUND(I186*H186,2)</f>
        <v>0</v>
      </c>
      <c r="BL186" s="2" t="s">
        <v>172</v>
      </c>
      <c r="BM186" s="143" t="s">
        <v>1792</v>
      </c>
    </row>
    <row r="187" spans="2:65" s="16" customFormat="1">
      <c r="B187" s="17"/>
      <c r="C187" s="206"/>
      <c r="D187" s="145" t="s">
        <v>174</v>
      </c>
      <c r="F187" s="146" t="s">
        <v>480</v>
      </c>
      <c r="I187" s="147"/>
      <c r="L187" s="17"/>
      <c r="M187" s="148"/>
      <c r="T187" s="41"/>
      <c r="AT187" s="2" t="s">
        <v>174</v>
      </c>
      <c r="AU187" s="2" t="s">
        <v>88</v>
      </c>
    </row>
    <row r="188" spans="2:65" s="157" customFormat="1" ht="11.25">
      <c r="B188" s="158"/>
      <c r="C188" s="208"/>
      <c r="D188" s="151" t="s">
        <v>176</v>
      </c>
      <c r="E188" s="159" t="s">
        <v>1</v>
      </c>
      <c r="F188" s="160" t="s">
        <v>1793</v>
      </c>
      <c r="H188" s="161">
        <v>248.25899999999999</v>
      </c>
      <c r="I188" s="162"/>
      <c r="L188" s="158"/>
      <c r="M188" s="163"/>
      <c r="T188" s="164"/>
      <c r="AT188" s="159" t="s">
        <v>176</v>
      </c>
      <c r="AU188" s="159" t="s">
        <v>88</v>
      </c>
      <c r="AV188" s="157" t="s">
        <v>88</v>
      </c>
      <c r="AW188" s="157" t="s">
        <v>34</v>
      </c>
      <c r="AX188" s="157" t="s">
        <v>86</v>
      </c>
      <c r="AY188" s="159" t="s">
        <v>165</v>
      </c>
    </row>
    <row r="189" spans="2:65" s="16" customFormat="1" ht="16.5" customHeight="1">
      <c r="B189" s="17"/>
      <c r="C189" s="205" t="s">
        <v>249</v>
      </c>
      <c r="D189" s="132" t="s">
        <v>167</v>
      </c>
      <c r="E189" s="133" t="s">
        <v>483</v>
      </c>
      <c r="F189" s="134" t="s">
        <v>484</v>
      </c>
      <c r="G189" s="135" t="s">
        <v>170</v>
      </c>
      <c r="H189" s="136">
        <v>117.38500000000001</v>
      </c>
      <c r="I189" s="137"/>
      <c r="J189" s="138">
        <f>ROUND(I189*H189,2)</f>
        <v>0</v>
      </c>
      <c r="K189" s="134" t="s">
        <v>171</v>
      </c>
      <c r="L189" s="17"/>
      <c r="M189" s="139" t="s">
        <v>1</v>
      </c>
      <c r="N189" s="140" t="s">
        <v>43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172</v>
      </c>
      <c r="AT189" s="143" t="s">
        <v>167</v>
      </c>
      <c r="AU189" s="143" t="s">
        <v>88</v>
      </c>
      <c r="AY189" s="2" t="s">
        <v>165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2" t="s">
        <v>86</v>
      </c>
      <c r="BK189" s="144">
        <f>ROUND(I189*H189,2)</f>
        <v>0</v>
      </c>
      <c r="BL189" s="2" t="s">
        <v>172</v>
      </c>
      <c r="BM189" s="143" t="s">
        <v>1794</v>
      </c>
    </row>
    <row r="190" spans="2:65" s="16" customFormat="1">
      <c r="B190" s="17"/>
      <c r="C190" s="206"/>
      <c r="D190" s="145" t="s">
        <v>174</v>
      </c>
      <c r="F190" s="146" t="s">
        <v>486</v>
      </c>
      <c r="I190" s="147"/>
      <c r="L190" s="17"/>
      <c r="M190" s="148"/>
      <c r="T190" s="41"/>
      <c r="AT190" s="2" t="s">
        <v>174</v>
      </c>
      <c r="AU190" s="2" t="s">
        <v>88</v>
      </c>
    </row>
    <row r="191" spans="2:65" s="16" customFormat="1" ht="117">
      <c r="B191" s="17"/>
      <c r="C191" s="206"/>
      <c r="D191" s="151" t="s">
        <v>358</v>
      </c>
      <c r="F191" s="173" t="s">
        <v>487</v>
      </c>
      <c r="I191" s="147"/>
      <c r="L191" s="17"/>
      <c r="M191" s="148"/>
      <c r="T191" s="41"/>
      <c r="AT191" s="2" t="s">
        <v>358</v>
      </c>
      <c r="AU191" s="2" t="s">
        <v>88</v>
      </c>
    </row>
    <row r="192" spans="2:65" s="149" customFormat="1" ht="11.25">
      <c r="B192" s="150"/>
      <c r="C192" s="207"/>
      <c r="D192" s="151" t="s">
        <v>176</v>
      </c>
      <c r="E192" s="152" t="s">
        <v>1</v>
      </c>
      <c r="F192" s="153" t="s">
        <v>488</v>
      </c>
      <c r="H192" s="152" t="s">
        <v>1</v>
      </c>
      <c r="I192" s="154"/>
      <c r="L192" s="150"/>
      <c r="M192" s="155"/>
      <c r="T192" s="156"/>
      <c r="AT192" s="152" t="s">
        <v>176</v>
      </c>
      <c r="AU192" s="152" t="s">
        <v>88</v>
      </c>
      <c r="AV192" s="149" t="s">
        <v>86</v>
      </c>
      <c r="AW192" s="149" t="s">
        <v>34</v>
      </c>
      <c r="AX192" s="149" t="s">
        <v>78</v>
      </c>
      <c r="AY192" s="152" t="s">
        <v>165</v>
      </c>
    </row>
    <row r="193" spans="2:65" s="157" customFormat="1" ht="11.25">
      <c r="B193" s="158"/>
      <c r="C193" s="208"/>
      <c r="D193" s="151" t="s">
        <v>176</v>
      </c>
      <c r="E193" s="159" t="s">
        <v>1</v>
      </c>
      <c r="F193" s="160" t="s">
        <v>314</v>
      </c>
      <c r="H193" s="161">
        <v>117.38500000000001</v>
      </c>
      <c r="I193" s="162"/>
      <c r="L193" s="158"/>
      <c r="M193" s="163"/>
      <c r="T193" s="164"/>
      <c r="AT193" s="159" t="s">
        <v>176</v>
      </c>
      <c r="AU193" s="159" t="s">
        <v>88</v>
      </c>
      <c r="AV193" s="157" t="s">
        <v>88</v>
      </c>
      <c r="AW193" s="157" t="s">
        <v>34</v>
      </c>
      <c r="AX193" s="157" t="s">
        <v>86</v>
      </c>
      <c r="AY193" s="159" t="s">
        <v>165</v>
      </c>
    </row>
    <row r="194" spans="2:65" s="16" customFormat="1" ht="33" customHeight="1">
      <c r="B194" s="17"/>
      <c r="C194" s="205" t="s">
        <v>275</v>
      </c>
      <c r="D194" s="132" t="s">
        <v>167</v>
      </c>
      <c r="E194" s="133" t="s">
        <v>490</v>
      </c>
      <c r="F194" s="134" t="s">
        <v>491</v>
      </c>
      <c r="G194" s="135" t="s">
        <v>278</v>
      </c>
      <c r="H194" s="136">
        <v>234.77</v>
      </c>
      <c r="I194" s="137"/>
      <c r="J194" s="138">
        <f>ROUND(I194*H194,2)</f>
        <v>0</v>
      </c>
      <c r="K194" s="134" t="s">
        <v>171</v>
      </c>
      <c r="L194" s="17"/>
      <c r="M194" s="139" t="s">
        <v>1</v>
      </c>
      <c r="N194" s="140" t="s">
        <v>43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172</v>
      </c>
      <c r="AT194" s="143" t="s">
        <v>167</v>
      </c>
      <c r="AU194" s="143" t="s">
        <v>88</v>
      </c>
      <c r="AY194" s="2" t="s">
        <v>165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2" t="s">
        <v>86</v>
      </c>
      <c r="BK194" s="144">
        <f>ROUND(I194*H194,2)</f>
        <v>0</v>
      </c>
      <c r="BL194" s="2" t="s">
        <v>172</v>
      </c>
      <c r="BM194" s="143" t="s">
        <v>1795</v>
      </c>
    </row>
    <row r="195" spans="2:65" s="16" customFormat="1">
      <c r="B195" s="17"/>
      <c r="C195" s="206"/>
      <c r="D195" s="145" t="s">
        <v>174</v>
      </c>
      <c r="F195" s="146" t="s">
        <v>493</v>
      </c>
      <c r="I195" s="147"/>
      <c r="L195" s="17"/>
      <c r="M195" s="148"/>
      <c r="T195" s="41"/>
      <c r="AT195" s="2" t="s">
        <v>174</v>
      </c>
      <c r="AU195" s="2" t="s">
        <v>88</v>
      </c>
    </row>
    <row r="196" spans="2:65" s="149" customFormat="1" ht="11.25">
      <c r="B196" s="150"/>
      <c r="C196" s="207"/>
      <c r="D196" s="151" t="s">
        <v>176</v>
      </c>
      <c r="E196" s="152" t="s">
        <v>1</v>
      </c>
      <c r="F196" s="153" t="s">
        <v>494</v>
      </c>
      <c r="H196" s="152" t="s">
        <v>1</v>
      </c>
      <c r="I196" s="154"/>
      <c r="L196" s="150"/>
      <c r="M196" s="155"/>
      <c r="T196" s="156"/>
      <c r="AT196" s="152" t="s">
        <v>176</v>
      </c>
      <c r="AU196" s="152" t="s">
        <v>88</v>
      </c>
      <c r="AV196" s="149" t="s">
        <v>86</v>
      </c>
      <c r="AW196" s="149" t="s">
        <v>34</v>
      </c>
      <c r="AX196" s="149" t="s">
        <v>78</v>
      </c>
      <c r="AY196" s="152" t="s">
        <v>165</v>
      </c>
    </row>
    <row r="197" spans="2:65" s="157" customFormat="1" ht="11.25">
      <c r="B197" s="158"/>
      <c r="C197" s="208"/>
      <c r="D197" s="151" t="s">
        <v>176</v>
      </c>
      <c r="E197" s="159" t="s">
        <v>1</v>
      </c>
      <c r="F197" s="160" t="s">
        <v>495</v>
      </c>
      <c r="H197" s="161">
        <v>234.77</v>
      </c>
      <c r="I197" s="162"/>
      <c r="L197" s="158"/>
      <c r="M197" s="163"/>
      <c r="T197" s="164"/>
      <c r="AT197" s="159" t="s">
        <v>176</v>
      </c>
      <c r="AU197" s="159" t="s">
        <v>88</v>
      </c>
      <c r="AV197" s="157" t="s">
        <v>88</v>
      </c>
      <c r="AW197" s="157" t="s">
        <v>34</v>
      </c>
      <c r="AX197" s="157" t="s">
        <v>86</v>
      </c>
      <c r="AY197" s="159" t="s">
        <v>165</v>
      </c>
    </row>
    <row r="198" spans="2:65" s="16" customFormat="1" ht="24.2" customHeight="1">
      <c r="B198" s="17"/>
      <c r="C198" s="205" t="s">
        <v>281</v>
      </c>
      <c r="D198" s="132" t="s">
        <v>167</v>
      </c>
      <c r="E198" s="133" t="s">
        <v>497</v>
      </c>
      <c r="F198" s="134" t="s">
        <v>498</v>
      </c>
      <c r="G198" s="135" t="s">
        <v>170</v>
      </c>
      <c r="H198" s="136">
        <v>237.27</v>
      </c>
      <c r="I198" s="137"/>
      <c r="J198" s="138">
        <f>ROUND(I198*H198,2)</f>
        <v>0</v>
      </c>
      <c r="K198" s="134" t="s">
        <v>171</v>
      </c>
      <c r="L198" s="17"/>
      <c r="M198" s="139" t="s">
        <v>1</v>
      </c>
      <c r="N198" s="140" t="s">
        <v>43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172</v>
      </c>
      <c r="AT198" s="143" t="s">
        <v>167</v>
      </c>
      <c r="AU198" s="143" t="s">
        <v>88</v>
      </c>
      <c r="AY198" s="2" t="s">
        <v>165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2" t="s">
        <v>86</v>
      </c>
      <c r="BK198" s="144">
        <f>ROUND(I198*H198,2)</f>
        <v>0</v>
      </c>
      <c r="BL198" s="2" t="s">
        <v>172</v>
      </c>
      <c r="BM198" s="143" t="s">
        <v>1796</v>
      </c>
    </row>
    <row r="199" spans="2:65" s="16" customFormat="1">
      <c r="B199" s="17"/>
      <c r="C199" s="206"/>
      <c r="D199" s="145" t="s">
        <v>174</v>
      </c>
      <c r="F199" s="146" t="s">
        <v>500</v>
      </c>
      <c r="I199" s="147"/>
      <c r="L199" s="17"/>
      <c r="M199" s="148"/>
      <c r="T199" s="41"/>
      <c r="AT199" s="2" t="s">
        <v>174</v>
      </c>
      <c r="AU199" s="2" t="s">
        <v>88</v>
      </c>
    </row>
    <row r="200" spans="2:65" s="16" customFormat="1" ht="204.75">
      <c r="B200" s="17"/>
      <c r="C200" s="206"/>
      <c r="D200" s="151" t="s">
        <v>358</v>
      </c>
      <c r="F200" s="173" t="s">
        <v>501</v>
      </c>
      <c r="I200" s="147"/>
      <c r="L200" s="17"/>
      <c r="M200" s="148"/>
      <c r="T200" s="41"/>
      <c r="AT200" s="2" t="s">
        <v>358</v>
      </c>
      <c r="AU200" s="2" t="s">
        <v>88</v>
      </c>
    </row>
    <row r="201" spans="2:65" s="149" customFormat="1" ht="22.5">
      <c r="B201" s="150"/>
      <c r="C201" s="207"/>
      <c r="D201" s="151" t="s">
        <v>176</v>
      </c>
      <c r="E201" s="152" t="s">
        <v>1</v>
      </c>
      <c r="F201" s="153" t="s">
        <v>502</v>
      </c>
      <c r="H201" s="152" t="s">
        <v>1</v>
      </c>
      <c r="I201" s="154"/>
      <c r="L201" s="150"/>
      <c r="M201" s="155"/>
      <c r="T201" s="156"/>
      <c r="AT201" s="152" t="s">
        <v>176</v>
      </c>
      <c r="AU201" s="152" t="s">
        <v>88</v>
      </c>
      <c r="AV201" s="149" t="s">
        <v>86</v>
      </c>
      <c r="AW201" s="149" t="s">
        <v>34</v>
      </c>
      <c r="AX201" s="149" t="s">
        <v>78</v>
      </c>
      <c r="AY201" s="152" t="s">
        <v>165</v>
      </c>
    </row>
    <row r="202" spans="2:65" s="157" customFormat="1" ht="11.25">
      <c r="B202" s="158"/>
      <c r="C202" s="208"/>
      <c r="D202" s="151" t="s">
        <v>176</v>
      </c>
      <c r="E202" s="159" t="s">
        <v>1</v>
      </c>
      <c r="F202" s="160" t="s">
        <v>307</v>
      </c>
      <c r="H202" s="161">
        <v>354.65499999999997</v>
      </c>
      <c r="I202" s="162"/>
      <c r="L202" s="158"/>
      <c r="M202" s="163"/>
      <c r="T202" s="164"/>
      <c r="AT202" s="159" t="s">
        <v>176</v>
      </c>
      <c r="AU202" s="159" t="s">
        <v>88</v>
      </c>
      <c r="AV202" s="157" t="s">
        <v>88</v>
      </c>
      <c r="AW202" s="157" t="s">
        <v>34</v>
      </c>
      <c r="AX202" s="157" t="s">
        <v>78</v>
      </c>
      <c r="AY202" s="159" t="s">
        <v>165</v>
      </c>
    </row>
    <row r="203" spans="2:65" s="157" customFormat="1" ht="11.25">
      <c r="B203" s="158"/>
      <c r="C203" s="208"/>
      <c r="D203" s="151" t="s">
        <v>176</v>
      </c>
      <c r="E203" s="159" t="s">
        <v>1</v>
      </c>
      <c r="F203" s="160" t="s">
        <v>1797</v>
      </c>
      <c r="H203" s="161">
        <v>-105.8</v>
      </c>
      <c r="I203" s="162"/>
      <c r="L203" s="158"/>
      <c r="M203" s="163"/>
      <c r="T203" s="164"/>
      <c r="AT203" s="159" t="s">
        <v>176</v>
      </c>
      <c r="AU203" s="159" t="s">
        <v>88</v>
      </c>
      <c r="AV203" s="157" t="s">
        <v>88</v>
      </c>
      <c r="AW203" s="157" t="s">
        <v>34</v>
      </c>
      <c r="AX203" s="157" t="s">
        <v>78</v>
      </c>
      <c r="AY203" s="159" t="s">
        <v>165</v>
      </c>
    </row>
    <row r="204" spans="2:65" s="157" customFormat="1" ht="11.25">
      <c r="B204" s="158"/>
      <c r="C204" s="208"/>
      <c r="D204" s="151" t="s">
        <v>176</v>
      </c>
      <c r="E204" s="159" t="s">
        <v>1</v>
      </c>
      <c r="F204" s="160" t="s">
        <v>1798</v>
      </c>
      <c r="H204" s="161">
        <v>-7.1280000000000001</v>
      </c>
      <c r="I204" s="162"/>
      <c r="L204" s="158"/>
      <c r="M204" s="163"/>
      <c r="T204" s="164"/>
      <c r="AT204" s="159" t="s">
        <v>176</v>
      </c>
      <c r="AU204" s="159" t="s">
        <v>88</v>
      </c>
      <c r="AV204" s="157" t="s">
        <v>88</v>
      </c>
      <c r="AW204" s="157" t="s">
        <v>34</v>
      </c>
      <c r="AX204" s="157" t="s">
        <v>78</v>
      </c>
      <c r="AY204" s="159" t="s">
        <v>165</v>
      </c>
    </row>
    <row r="205" spans="2:65" s="157" customFormat="1" ht="11.25">
      <c r="B205" s="158"/>
      <c r="C205" s="208"/>
      <c r="D205" s="151" t="s">
        <v>176</v>
      </c>
      <c r="E205" s="159" t="s">
        <v>1</v>
      </c>
      <c r="F205" s="160" t="s">
        <v>1799</v>
      </c>
      <c r="H205" s="161">
        <v>-4.4569999999999999</v>
      </c>
      <c r="I205" s="162"/>
      <c r="L205" s="158"/>
      <c r="M205" s="163"/>
      <c r="T205" s="164"/>
      <c r="AT205" s="159" t="s">
        <v>176</v>
      </c>
      <c r="AU205" s="159" t="s">
        <v>88</v>
      </c>
      <c r="AV205" s="157" t="s">
        <v>88</v>
      </c>
      <c r="AW205" s="157" t="s">
        <v>34</v>
      </c>
      <c r="AX205" s="157" t="s">
        <v>78</v>
      </c>
      <c r="AY205" s="159" t="s">
        <v>165</v>
      </c>
    </row>
    <row r="206" spans="2:65" s="165" customFormat="1" ht="11.25">
      <c r="B206" s="166"/>
      <c r="C206" s="209"/>
      <c r="D206" s="151" t="s">
        <v>176</v>
      </c>
      <c r="E206" s="167" t="s">
        <v>312</v>
      </c>
      <c r="F206" s="168" t="s">
        <v>191</v>
      </c>
      <c r="H206" s="169">
        <v>237.27</v>
      </c>
      <c r="I206" s="170"/>
      <c r="L206" s="166"/>
      <c r="M206" s="171"/>
      <c r="T206" s="172"/>
      <c r="AT206" s="167" t="s">
        <v>176</v>
      </c>
      <c r="AU206" s="167" t="s">
        <v>88</v>
      </c>
      <c r="AV206" s="165" t="s">
        <v>172</v>
      </c>
      <c r="AW206" s="165" t="s">
        <v>34</v>
      </c>
      <c r="AX206" s="165" t="s">
        <v>86</v>
      </c>
      <c r="AY206" s="167" t="s">
        <v>165</v>
      </c>
    </row>
    <row r="207" spans="2:65" s="16" customFormat="1" ht="16.5" customHeight="1">
      <c r="B207" s="17"/>
      <c r="C207" s="205" t="s">
        <v>287</v>
      </c>
      <c r="D207" s="132" t="s">
        <v>167</v>
      </c>
      <c r="E207" s="133" t="s">
        <v>509</v>
      </c>
      <c r="F207" s="134" t="s">
        <v>510</v>
      </c>
      <c r="G207" s="135" t="s">
        <v>248</v>
      </c>
      <c r="H207" s="136">
        <v>24</v>
      </c>
      <c r="I207" s="137"/>
      <c r="J207" s="138">
        <f>ROUND(I207*H207,2)</f>
        <v>0</v>
      </c>
      <c r="K207" s="134" t="s">
        <v>171</v>
      </c>
      <c r="L207" s="17"/>
      <c r="M207" s="139" t="s">
        <v>1</v>
      </c>
      <c r="N207" s="140" t="s">
        <v>43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172</v>
      </c>
      <c r="AT207" s="143" t="s">
        <v>167</v>
      </c>
      <c r="AU207" s="143" t="s">
        <v>88</v>
      </c>
      <c r="AY207" s="2" t="s">
        <v>165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2" t="s">
        <v>86</v>
      </c>
      <c r="BK207" s="144">
        <f>ROUND(I207*H207,2)</f>
        <v>0</v>
      </c>
      <c r="BL207" s="2" t="s">
        <v>172</v>
      </c>
      <c r="BM207" s="143" t="s">
        <v>1800</v>
      </c>
    </row>
    <row r="208" spans="2:65" s="16" customFormat="1">
      <c r="B208" s="17"/>
      <c r="C208" s="206"/>
      <c r="D208" s="145" t="s">
        <v>174</v>
      </c>
      <c r="F208" s="146" t="s">
        <v>512</v>
      </c>
      <c r="I208" s="147"/>
      <c r="L208" s="17"/>
      <c r="M208" s="148"/>
      <c r="T208" s="41"/>
      <c r="AT208" s="2" t="s">
        <v>174</v>
      </c>
      <c r="AU208" s="2" t="s">
        <v>88</v>
      </c>
    </row>
    <row r="209" spans="2:65" s="149" customFormat="1" ht="11.25">
      <c r="B209" s="150"/>
      <c r="C209" s="207"/>
      <c r="D209" s="151" t="s">
        <v>176</v>
      </c>
      <c r="E209" s="152" t="s">
        <v>1</v>
      </c>
      <c r="F209" s="153" t="s">
        <v>381</v>
      </c>
      <c r="H209" s="152" t="s">
        <v>1</v>
      </c>
      <c r="I209" s="154"/>
      <c r="L209" s="150"/>
      <c r="M209" s="155"/>
      <c r="T209" s="156"/>
      <c r="AT209" s="152" t="s">
        <v>176</v>
      </c>
      <c r="AU209" s="152" t="s">
        <v>88</v>
      </c>
      <c r="AV209" s="149" t="s">
        <v>86</v>
      </c>
      <c r="AW209" s="149" t="s">
        <v>34</v>
      </c>
      <c r="AX209" s="149" t="s">
        <v>78</v>
      </c>
      <c r="AY209" s="152" t="s">
        <v>165</v>
      </c>
    </row>
    <row r="210" spans="2:65" s="157" customFormat="1" ht="11.25">
      <c r="B210" s="158"/>
      <c r="C210" s="208"/>
      <c r="D210" s="151" t="s">
        <v>176</v>
      </c>
      <c r="E210" s="159" t="s">
        <v>1</v>
      </c>
      <c r="F210" s="160" t="s">
        <v>1768</v>
      </c>
      <c r="H210" s="161">
        <v>24</v>
      </c>
      <c r="I210" s="162"/>
      <c r="L210" s="158"/>
      <c r="M210" s="163"/>
      <c r="T210" s="164"/>
      <c r="AT210" s="159" t="s">
        <v>176</v>
      </c>
      <c r="AU210" s="159" t="s">
        <v>88</v>
      </c>
      <c r="AV210" s="157" t="s">
        <v>88</v>
      </c>
      <c r="AW210" s="157" t="s">
        <v>34</v>
      </c>
      <c r="AX210" s="157" t="s">
        <v>86</v>
      </c>
      <c r="AY210" s="159" t="s">
        <v>165</v>
      </c>
    </row>
    <row r="211" spans="2:65" s="16" customFormat="1" ht="24.2" customHeight="1">
      <c r="B211" s="17"/>
      <c r="C211" s="205" t="s">
        <v>296</v>
      </c>
      <c r="D211" s="132" t="s">
        <v>167</v>
      </c>
      <c r="E211" s="133" t="s">
        <v>1801</v>
      </c>
      <c r="F211" s="134" t="s">
        <v>1802</v>
      </c>
      <c r="G211" s="135" t="s">
        <v>170</v>
      </c>
      <c r="H211" s="136">
        <v>1.54</v>
      </c>
      <c r="I211" s="137"/>
      <c r="J211" s="138">
        <f>ROUND(I211*H211,2)</f>
        <v>0</v>
      </c>
      <c r="K211" s="134" t="s">
        <v>171</v>
      </c>
      <c r="L211" s="17"/>
      <c r="M211" s="139" t="s">
        <v>1</v>
      </c>
      <c r="N211" s="140" t="s">
        <v>43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172</v>
      </c>
      <c r="AT211" s="143" t="s">
        <v>167</v>
      </c>
      <c r="AU211" s="143" t="s">
        <v>88</v>
      </c>
      <c r="AY211" s="2" t="s">
        <v>165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2" t="s">
        <v>86</v>
      </c>
      <c r="BK211" s="144">
        <f>ROUND(I211*H211,2)</f>
        <v>0</v>
      </c>
      <c r="BL211" s="2" t="s">
        <v>172</v>
      </c>
      <c r="BM211" s="143" t="s">
        <v>1803</v>
      </c>
    </row>
    <row r="212" spans="2:65" s="16" customFormat="1">
      <c r="B212" s="17"/>
      <c r="C212" s="206"/>
      <c r="D212" s="145" t="s">
        <v>174</v>
      </c>
      <c r="F212" s="146" t="s">
        <v>1804</v>
      </c>
      <c r="I212" s="147"/>
      <c r="L212" s="17"/>
      <c r="M212" s="148"/>
      <c r="T212" s="41"/>
      <c r="AT212" s="2" t="s">
        <v>174</v>
      </c>
      <c r="AU212" s="2" t="s">
        <v>88</v>
      </c>
    </row>
    <row r="213" spans="2:65" s="149" customFormat="1" ht="11.25">
      <c r="B213" s="150"/>
      <c r="C213" s="207"/>
      <c r="D213" s="151" t="s">
        <v>176</v>
      </c>
      <c r="E213" s="152" t="s">
        <v>1</v>
      </c>
      <c r="F213" s="153" t="s">
        <v>1805</v>
      </c>
      <c r="H213" s="152" t="s">
        <v>1</v>
      </c>
      <c r="I213" s="154"/>
      <c r="L213" s="150"/>
      <c r="M213" s="155"/>
      <c r="T213" s="156"/>
      <c r="AT213" s="152" t="s">
        <v>176</v>
      </c>
      <c r="AU213" s="152" t="s">
        <v>88</v>
      </c>
      <c r="AV213" s="149" t="s">
        <v>86</v>
      </c>
      <c r="AW213" s="149" t="s">
        <v>34</v>
      </c>
      <c r="AX213" s="149" t="s">
        <v>78</v>
      </c>
      <c r="AY213" s="152" t="s">
        <v>165</v>
      </c>
    </row>
    <row r="214" spans="2:65" s="149" customFormat="1" ht="22.5">
      <c r="B214" s="150"/>
      <c r="C214" s="207"/>
      <c r="D214" s="151" t="s">
        <v>176</v>
      </c>
      <c r="E214" s="152" t="s">
        <v>1</v>
      </c>
      <c r="F214" s="153" t="s">
        <v>1806</v>
      </c>
      <c r="H214" s="152" t="s">
        <v>1</v>
      </c>
      <c r="I214" s="154"/>
      <c r="L214" s="150"/>
      <c r="M214" s="155"/>
      <c r="T214" s="156"/>
      <c r="AT214" s="152" t="s">
        <v>176</v>
      </c>
      <c r="AU214" s="152" t="s">
        <v>88</v>
      </c>
      <c r="AV214" s="149" t="s">
        <v>86</v>
      </c>
      <c r="AW214" s="149" t="s">
        <v>34</v>
      </c>
      <c r="AX214" s="149" t="s">
        <v>78</v>
      </c>
      <c r="AY214" s="152" t="s">
        <v>165</v>
      </c>
    </row>
    <row r="215" spans="2:65" s="157" customFormat="1" ht="11.25">
      <c r="B215" s="158"/>
      <c r="C215" s="208"/>
      <c r="D215" s="151" t="s">
        <v>176</v>
      </c>
      <c r="E215" s="159" t="s">
        <v>1</v>
      </c>
      <c r="F215" s="160" t="s">
        <v>1807</v>
      </c>
      <c r="H215" s="161">
        <v>1.54</v>
      </c>
      <c r="I215" s="162"/>
      <c r="L215" s="158"/>
      <c r="M215" s="163"/>
      <c r="T215" s="164"/>
      <c r="AT215" s="159" t="s">
        <v>176</v>
      </c>
      <c r="AU215" s="159" t="s">
        <v>88</v>
      </c>
      <c r="AV215" s="157" t="s">
        <v>88</v>
      </c>
      <c r="AW215" s="157" t="s">
        <v>34</v>
      </c>
      <c r="AX215" s="157" t="s">
        <v>78</v>
      </c>
      <c r="AY215" s="159" t="s">
        <v>165</v>
      </c>
    </row>
    <row r="216" spans="2:65" s="165" customFormat="1" ht="11.25">
      <c r="B216" s="166"/>
      <c r="C216" s="209"/>
      <c r="D216" s="151" t="s">
        <v>176</v>
      </c>
      <c r="E216" s="167" t="s">
        <v>1753</v>
      </c>
      <c r="F216" s="168" t="s">
        <v>191</v>
      </c>
      <c r="H216" s="169">
        <v>1.54</v>
      </c>
      <c r="I216" s="170"/>
      <c r="L216" s="166"/>
      <c r="M216" s="171"/>
      <c r="T216" s="172"/>
      <c r="AT216" s="167" t="s">
        <v>176</v>
      </c>
      <c r="AU216" s="167" t="s">
        <v>88</v>
      </c>
      <c r="AV216" s="165" t="s">
        <v>172</v>
      </c>
      <c r="AW216" s="165" t="s">
        <v>34</v>
      </c>
      <c r="AX216" s="165" t="s">
        <v>86</v>
      </c>
      <c r="AY216" s="167" t="s">
        <v>165</v>
      </c>
    </row>
    <row r="217" spans="2:65" s="16" customFormat="1" ht="16.5" customHeight="1">
      <c r="B217" s="17"/>
      <c r="C217" s="213" t="s">
        <v>7</v>
      </c>
      <c r="D217" s="178" t="s">
        <v>416</v>
      </c>
      <c r="E217" s="179" t="s">
        <v>1808</v>
      </c>
      <c r="F217" s="180" t="s">
        <v>1809</v>
      </c>
      <c r="G217" s="181" t="s">
        <v>278</v>
      </c>
      <c r="H217" s="182">
        <v>3.08</v>
      </c>
      <c r="I217" s="183"/>
      <c r="J217" s="184">
        <f>ROUND(I217*H217,2)</f>
        <v>0</v>
      </c>
      <c r="K217" s="180" t="s">
        <v>171</v>
      </c>
      <c r="L217" s="185"/>
      <c r="M217" s="186" t="s">
        <v>1</v>
      </c>
      <c r="N217" s="187" t="s">
        <v>43</v>
      </c>
      <c r="P217" s="141">
        <f>O217*H217</f>
        <v>0</v>
      </c>
      <c r="Q217" s="141">
        <v>1</v>
      </c>
      <c r="R217" s="141">
        <f>Q217*H217</f>
        <v>3.08</v>
      </c>
      <c r="S217" s="141">
        <v>0</v>
      </c>
      <c r="T217" s="142">
        <f>S217*H217</f>
        <v>0</v>
      </c>
      <c r="AR217" s="143" t="s">
        <v>220</v>
      </c>
      <c r="AT217" s="143" t="s">
        <v>416</v>
      </c>
      <c r="AU217" s="143" t="s">
        <v>88</v>
      </c>
      <c r="AY217" s="2" t="s">
        <v>165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2" t="s">
        <v>86</v>
      </c>
      <c r="BK217" s="144">
        <f>ROUND(I217*H217,2)</f>
        <v>0</v>
      </c>
      <c r="BL217" s="2" t="s">
        <v>172</v>
      </c>
      <c r="BM217" s="143" t="s">
        <v>1810</v>
      </c>
    </row>
    <row r="218" spans="2:65" s="149" customFormat="1" ht="11.25">
      <c r="B218" s="150"/>
      <c r="C218" s="207"/>
      <c r="D218" s="151" t="s">
        <v>176</v>
      </c>
      <c r="E218" s="152" t="s">
        <v>1</v>
      </c>
      <c r="F218" s="153" t="s">
        <v>1811</v>
      </c>
      <c r="H218" s="152" t="s">
        <v>1</v>
      </c>
      <c r="I218" s="154"/>
      <c r="L218" s="150"/>
      <c r="M218" s="155"/>
      <c r="T218" s="156"/>
      <c r="AT218" s="152" t="s">
        <v>176</v>
      </c>
      <c r="AU218" s="152" t="s">
        <v>88</v>
      </c>
      <c r="AV218" s="149" t="s">
        <v>86</v>
      </c>
      <c r="AW218" s="149" t="s">
        <v>34</v>
      </c>
      <c r="AX218" s="149" t="s">
        <v>78</v>
      </c>
      <c r="AY218" s="152" t="s">
        <v>165</v>
      </c>
    </row>
    <row r="219" spans="2:65" s="157" customFormat="1" ht="11.25">
      <c r="B219" s="158"/>
      <c r="C219" s="208"/>
      <c r="D219" s="151" t="s">
        <v>176</v>
      </c>
      <c r="E219" s="159" t="s">
        <v>1</v>
      </c>
      <c r="F219" s="160" t="s">
        <v>1812</v>
      </c>
      <c r="H219" s="161">
        <v>3.08</v>
      </c>
      <c r="I219" s="162"/>
      <c r="L219" s="158"/>
      <c r="M219" s="163"/>
      <c r="T219" s="164"/>
      <c r="AT219" s="159" t="s">
        <v>176</v>
      </c>
      <c r="AU219" s="159" t="s">
        <v>88</v>
      </c>
      <c r="AV219" s="157" t="s">
        <v>88</v>
      </c>
      <c r="AW219" s="157" t="s">
        <v>34</v>
      </c>
      <c r="AX219" s="157" t="s">
        <v>86</v>
      </c>
      <c r="AY219" s="159" t="s">
        <v>165</v>
      </c>
    </row>
    <row r="220" spans="2:65" s="119" customFormat="1" ht="22.9" customHeight="1">
      <c r="B220" s="120"/>
      <c r="C220" s="210"/>
      <c r="D220" s="121" t="s">
        <v>77</v>
      </c>
      <c r="E220" s="130" t="s">
        <v>88</v>
      </c>
      <c r="F220" s="130" t="s">
        <v>513</v>
      </c>
      <c r="I220" s="123"/>
      <c r="J220" s="131">
        <f>BK220</f>
        <v>0</v>
      </c>
      <c r="L220" s="120"/>
      <c r="M220" s="125"/>
      <c r="P220" s="126">
        <f>SUM(P221:P236)</f>
        <v>0</v>
      </c>
      <c r="R220" s="126">
        <f>SUM(R221:R236)</f>
        <v>6.2848220000000001</v>
      </c>
      <c r="T220" s="127">
        <f>SUM(T221:T236)</f>
        <v>0</v>
      </c>
      <c r="AR220" s="121" t="s">
        <v>86</v>
      </c>
      <c r="AT220" s="128" t="s">
        <v>77</v>
      </c>
      <c r="AU220" s="128" t="s">
        <v>86</v>
      </c>
      <c r="AY220" s="121" t="s">
        <v>165</v>
      </c>
      <c r="BK220" s="129">
        <f>SUM(BK221:BK236)</f>
        <v>0</v>
      </c>
    </row>
    <row r="221" spans="2:65" s="16" customFormat="1" ht="16.5" customHeight="1">
      <c r="B221" s="17"/>
      <c r="C221" s="205" t="s">
        <v>463</v>
      </c>
      <c r="D221" s="132" t="s">
        <v>167</v>
      </c>
      <c r="E221" s="133" t="s">
        <v>515</v>
      </c>
      <c r="F221" s="134" t="s">
        <v>516</v>
      </c>
      <c r="G221" s="135" t="s">
        <v>170</v>
      </c>
      <c r="H221" s="136">
        <v>2.16</v>
      </c>
      <c r="I221" s="137"/>
      <c r="J221" s="138">
        <f>ROUND(I221*H221,2)</f>
        <v>0</v>
      </c>
      <c r="K221" s="134" t="s">
        <v>171</v>
      </c>
      <c r="L221" s="17"/>
      <c r="M221" s="139" t="s">
        <v>1</v>
      </c>
      <c r="N221" s="140" t="s">
        <v>43</v>
      </c>
      <c r="P221" s="141">
        <f>O221*H221</f>
        <v>0</v>
      </c>
      <c r="Q221" s="141">
        <v>1.63</v>
      </c>
      <c r="R221" s="141">
        <f>Q221*H221</f>
        <v>3.5207999999999999</v>
      </c>
      <c r="S221" s="141">
        <v>0</v>
      </c>
      <c r="T221" s="142">
        <f>S221*H221</f>
        <v>0</v>
      </c>
      <c r="AR221" s="143" t="s">
        <v>172</v>
      </c>
      <c r="AT221" s="143" t="s">
        <v>167</v>
      </c>
      <c r="AU221" s="143" t="s">
        <v>88</v>
      </c>
      <c r="AY221" s="2" t="s">
        <v>165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2" t="s">
        <v>86</v>
      </c>
      <c r="BK221" s="144">
        <f>ROUND(I221*H221,2)</f>
        <v>0</v>
      </c>
      <c r="BL221" s="2" t="s">
        <v>172</v>
      </c>
      <c r="BM221" s="143" t="s">
        <v>1813</v>
      </c>
    </row>
    <row r="222" spans="2:65" s="16" customFormat="1">
      <c r="B222" s="17"/>
      <c r="C222" s="206"/>
      <c r="D222" s="145" t="s">
        <v>174</v>
      </c>
      <c r="F222" s="146" t="s">
        <v>518</v>
      </c>
      <c r="I222" s="147"/>
      <c r="L222" s="17"/>
      <c r="M222" s="148"/>
      <c r="T222" s="41"/>
      <c r="AT222" s="2" t="s">
        <v>174</v>
      </c>
      <c r="AU222" s="2" t="s">
        <v>88</v>
      </c>
    </row>
    <row r="223" spans="2:65" s="149" customFormat="1" ht="11.25">
      <c r="B223" s="150"/>
      <c r="C223" s="207"/>
      <c r="D223" s="151" t="s">
        <v>176</v>
      </c>
      <c r="E223" s="152" t="s">
        <v>1</v>
      </c>
      <c r="F223" s="153" t="s">
        <v>381</v>
      </c>
      <c r="H223" s="152" t="s">
        <v>1</v>
      </c>
      <c r="I223" s="154"/>
      <c r="L223" s="150"/>
      <c r="M223" s="155"/>
      <c r="T223" s="156"/>
      <c r="AT223" s="152" t="s">
        <v>176</v>
      </c>
      <c r="AU223" s="152" t="s">
        <v>88</v>
      </c>
      <c r="AV223" s="149" t="s">
        <v>86</v>
      </c>
      <c r="AW223" s="149" t="s">
        <v>34</v>
      </c>
      <c r="AX223" s="149" t="s">
        <v>78</v>
      </c>
      <c r="AY223" s="152" t="s">
        <v>165</v>
      </c>
    </row>
    <row r="224" spans="2:65" s="157" customFormat="1" ht="11.25">
      <c r="B224" s="158"/>
      <c r="C224" s="208"/>
      <c r="D224" s="151" t="s">
        <v>176</v>
      </c>
      <c r="E224" s="159" t="s">
        <v>1</v>
      </c>
      <c r="F224" s="160" t="s">
        <v>1814</v>
      </c>
      <c r="H224" s="161">
        <v>2.16</v>
      </c>
      <c r="I224" s="162"/>
      <c r="L224" s="158"/>
      <c r="M224" s="163"/>
      <c r="T224" s="164"/>
      <c r="AT224" s="159" t="s">
        <v>176</v>
      </c>
      <c r="AU224" s="159" t="s">
        <v>88</v>
      </c>
      <c r="AV224" s="157" t="s">
        <v>88</v>
      </c>
      <c r="AW224" s="157" t="s">
        <v>34</v>
      </c>
      <c r="AX224" s="157" t="s">
        <v>86</v>
      </c>
      <c r="AY224" s="159" t="s">
        <v>165</v>
      </c>
    </row>
    <row r="225" spans="2:65" s="16" customFormat="1" ht="24.2" customHeight="1">
      <c r="B225" s="17"/>
      <c r="C225" s="205" t="s">
        <v>470</v>
      </c>
      <c r="D225" s="132" t="s">
        <v>167</v>
      </c>
      <c r="E225" s="133" t="s">
        <v>521</v>
      </c>
      <c r="F225" s="134" t="s">
        <v>522</v>
      </c>
      <c r="G225" s="135" t="s">
        <v>248</v>
      </c>
      <c r="H225" s="136">
        <v>24</v>
      </c>
      <c r="I225" s="137"/>
      <c r="J225" s="138">
        <f>ROUND(I225*H225,2)</f>
        <v>0</v>
      </c>
      <c r="K225" s="134" t="s">
        <v>171</v>
      </c>
      <c r="L225" s="17"/>
      <c r="M225" s="139" t="s">
        <v>1</v>
      </c>
      <c r="N225" s="140" t="s">
        <v>43</v>
      </c>
      <c r="P225" s="141">
        <f>O225*H225</f>
        <v>0</v>
      </c>
      <c r="Q225" s="141">
        <v>4.8999999999999998E-4</v>
      </c>
      <c r="R225" s="141">
        <f>Q225*H225</f>
        <v>1.176E-2</v>
      </c>
      <c r="S225" s="141">
        <v>0</v>
      </c>
      <c r="T225" s="142">
        <f>S225*H225</f>
        <v>0</v>
      </c>
      <c r="AR225" s="143" t="s">
        <v>172</v>
      </c>
      <c r="AT225" s="143" t="s">
        <v>167</v>
      </c>
      <c r="AU225" s="143" t="s">
        <v>88</v>
      </c>
      <c r="AY225" s="2" t="s">
        <v>165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2" t="s">
        <v>86</v>
      </c>
      <c r="BK225" s="144">
        <f>ROUND(I225*H225,2)</f>
        <v>0</v>
      </c>
      <c r="BL225" s="2" t="s">
        <v>172</v>
      </c>
      <c r="BM225" s="143" t="s">
        <v>1815</v>
      </c>
    </row>
    <row r="226" spans="2:65" s="16" customFormat="1">
      <c r="B226" s="17"/>
      <c r="C226" s="206"/>
      <c r="D226" s="145" t="s">
        <v>174</v>
      </c>
      <c r="F226" s="146" t="s">
        <v>524</v>
      </c>
      <c r="I226" s="147"/>
      <c r="L226" s="17"/>
      <c r="M226" s="148"/>
      <c r="T226" s="41"/>
      <c r="AT226" s="2" t="s">
        <v>174</v>
      </c>
      <c r="AU226" s="2" t="s">
        <v>88</v>
      </c>
    </row>
    <row r="227" spans="2:65" s="149" customFormat="1" ht="11.25">
      <c r="B227" s="150"/>
      <c r="C227" s="207"/>
      <c r="D227" s="151" t="s">
        <v>176</v>
      </c>
      <c r="E227" s="152" t="s">
        <v>1</v>
      </c>
      <c r="F227" s="153" t="s">
        <v>381</v>
      </c>
      <c r="H227" s="152" t="s">
        <v>1</v>
      </c>
      <c r="I227" s="154"/>
      <c r="L227" s="150"/>
      <c r="M227" s="155"/>
      <c r="T227" s="156"/>
      <c r="AT227" s="152" t="s">
        <v>176</v>
      </c>
      <c r="AU227" s="152" t="s">
        <v>88</v>
      </c>
      <c r="AV227" s="149" t="s">
        <v>86</v>
      </c>
      <c r="AW227" s="149" t="s">
        <v>34</v>
      </c>
      <c r="AX227" s="149" t="s">
        <v>78</v>
      </c>
      <c r="AY227" s="152" t="s">
        <v>165</v>
      </c>
    </row>
    <row r="228" spans="2:65" s="157" customFormat="1" ht="11.25">
      <c r="B228" s="158"/>
      <c r="C228" s="208"/>
      <c r="D228" s="151" t="s">
        <v>176</v>
      </c>
      <c r="E228" s="159" t="s">
        <v>1</v>
      </c>
      <c r="F228" s="160" t="s">
        <v>1816</v>
      </c>
      <c r="H228" s="161">
        <v>24</v>
      </c>
      <c r="I228" s="162"/>
      <c r="L228" s="158"/>
      <c r="M228" s="163"/>
      <c r="T228" s="164"/>
      <c r="AT228" s="159" t="s">
        <v>176</v>
      </c>
      <c r="AU228" s="159" t="s">
        <v>88</v>
      </c>
      <c r="AV228" s="157" t="s">
        <v>88</v>
      </c>
      <c r="AW228" s="157" t="s">
        <v>34</v>
      </c>
      <c r="AX228" s="157" t="s">
        <v>86</v>
      </c>
      <c r="AY228" s="159" t="s">
        <v>165</v>
      </c>
    </row>
    <row r="229" spans="2:65" s="16" customFormat="1" ht="24.2" customHeight="1">
      <c r="B229" s="17"/>
      <c r="C229" s="205" t="s">
        <v>476</v>
      </c>
      <c r="D229" s="132" t="s">
        <v>167</v>
      </c>
      <c r="E229" s="133" t="s">
        <v>1817</v>
      </c>
      <c r="F229" s="134" t="s">
        <v>1818</v>
      </c>
      <c r="G229" s="135" t="s">
        <v>170</v>
      </c>
      <c r="H229" s="136">
        <v>1</v>
      </c>
      <c r="I229" s="137"/>
      <c r="J229" s="138">
        <f>ROUND(I229*H229,2)</f>
        <v>0</v>
      </c>
      <c r="K229" s="134" t="s">
        <v>171</v>
      </c>
      <c r="L229" s="17"/>
      <c r="M229" s="139" t="s">
        <v>1</v>
      </c>
      <c r="N229" s="140" t="s">
        <v>43</v>
      </c>
      <c r="P229" s="141">
        <f>O229*H229</f>
        <v>0</v>
      </c>
      <c r="Q229" s="141">
        <v>2.5441600000000002</v>
      </c>
      <c r="R229" s="141">
        <f>Q229*H229</f>
        <v>2.5441600000000002</v>
      </c>
      <c r="S229" s="141">
        <v>0</v>
      </c>
      <c r="T229" s="142">
        <f>S229*H229</f>
        <v>0</v>
      </c>
      <c r="AR229" s="143" t="s">
        <v>172</v>
      </c>
      <c r="AT229" s="143" t="s">
        <v>167</v>
      </c>
      <c r="AU229" s="143" t="s">
        <v>88</v>
      </c>
      <c r="AY229" s="2" t="s">
        <v>165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2" t="s">
        <v>86</v>
      </c>
      <c r="BK229" s="144">
        <f>ROUND(I229*H229,2)</f>
        <v>0</v>
      </c>
      <c r="BL229" s="2" t="s">
        <v>172</v>
      </c>
      <c r="BM229" s="143" t="s">
        <v>1819</v>
      </c>
    </row>
    <row r="230" spans="2:65" s="16" customFormat="1">
      <c r="B230" s="17"/>
      <c r="C230" s="206"/>
      <c r="D230" s="145" t="s">
        <v>174</v>
      </c>
      <c r="F230" s="146" t="s">
        <v>1820</v>
      </c>
      <c r="I230" s="147"/>
      <c r="L230" s="17"/>
      <c r="M230" s="148"/>
      <c r="T230" s="41"/>
      <c r="AT230" s="2" t="s">
        <v>174</v>
      </c>
      <c r="AU230" s="2" t="s">
        <v>88</v>
      </c>
    </row>
    <row r="231" spans="2:65" s="149" customFormat="1" ht="11.25">
      <c r="B231" s="150"/>
      <c r="C231" s="207"/>
      <c r="D231" s="151" t="s">
        <v>176</v>
      </c>
      <c r="E231" s="152" t="s">
        <v>1</v>
      </c>
      <c r="F231" s="153" t="s">
        <v>1821</v>
      </c>
      <c r="H231" s="152" t="s">
        <v>1</v>
      </c>
      <c r="I231" s="154"/>
      <c r="L231" s="150"/>
      <c r="M231" s="155"/>
      <c r="T231" s="156"/>
      <c r="AT231" s="152" t="s">
        <v>176</v>
      </c>
      <c r="AU231" s="152" t="s">
        <v>88</v>
      </c>
      <c r="AV231" s="149" t="s">
        <v>86</v>
      </c>
      <c r="AW231" s="149" t="s">
        <v>34</v>
      </c>
      <c r="AX231" s="149" t="s">
        <v>78</v>
      </c>
      <c r="AY231" s="152" t="s">
        <v>165</v>
      </c>
    </row>
    <row r="232" spans="2:65" s="157" customFormat="1" ht="11.25">
      <c r="B232" s="158"/>
      <c r="C232" s="208"/>
      <c r="D232" s="151" t="s">
        <v>176</v>
      </c>
      <c r="E232" s="159" t="s">
        <v>1</v>
      </c>
      <c r="F232" s="160" t="s">
        <v>1822</v>
      </c>
      <c r="H232" s="161">
        <v>1</v>
      </c>
      <c r="I232" s="162"/>
      <c r="L232" s="158"/>
      <c r="M232" s="163"/>
      <c r="T232" s="164"/>
      <c r="AT232" s="159" t="s">
        <v>176</v>
      </c>
      <c r="AU232" s="159" t="s">
        <v>88</v>
      </c>
      <c r="AV232" s="157" t="s">
        <v>88</v>
      </c>
      <c r="AW232" s="157" t="s">
        <v>34</v>
      </c>
      <c r="AX232" s="157" t="s">
        <v>86</v>
      </c>
      <c r="AY232" s="159" t="s">
        <v>165</v>
      </c>
    </row>
    <row r="233" spans="2:65" s="16" customFormat="1" ht="24.2" customHeight="1">
      <c r="B233" s="17"/>
      <c r="C233" s="205" t="s">
        <v>482</v>
      </c>
      <c r="D233" s="132" t="s">
        <v>167</v>
      </c>
      <c r="E233" s="133" t="s">
        <v>1823</v>
      </c>
      <c r="F233" s="134" t="s">
        <v>1824</v>
      </c>
      <c r="G233" s="135" t="s">
        <v>278</v>
      </c>
      <c r="H233" s="136">
        <v>0.2</v>
      </c>
      <c r="I233" s="137"/>
      <c r="J233" s="138">
        <f>ROUND(I233*H233,2)</f>
        <v>0</v>
      </c>
      <c r="K233" s="134" t="s">
        <v>171</v>
      </c>
      <c r="L233" s="17"/>
      <c r="M233" s="139" t="s">
        <v>1</v>
      </c>
      <c r="N233" s="140" t="s">
        <v>43</v>
      </c>
      <c r="P233" s="141">
        <f>O233*H233</f>
        <v>0</v>
      </c>
      <c r="Q233" s="141">
        <v>1.04051</v>
      </c>
      <c r="R233" s="141">
        <f>Q233*H233</f>
        <v>0.20810200000000001</v>
      </c>
      <c r="S233" s="141">
        <v>0</v>
      </c>
      <c r="T233" s="142">
        <f>S233*H233</f>
        <v>0</v>
      </c>
      <c r="AR233" s="143" t="s">
        <v>172</v>
      </c>
      <c r="AT233" s="143" t="s">
        <v>167</v>
      </c>
      <c r="AU233" s="143" t="s">
        <v>88</v>
      </c>
      <c r="AY233" s="2" t="s">
        <v>165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2" t="s">
        <v>86</v>
      </c>
      <c r="BK233" s="144">
        <f>ROUND(I233*H233,2)</f>
        <v>0</v>
      </c>
      <c r="BL233" s="2" t="s">
        <v>172</v>
      </c>
      <c r="BM233" s="143" t="s">
        <v>1825</v>
      </c>
    </row>
    <row r="234" spans="2:65" s="16" customFormat="1">
      <c r="B234" s="17"/>
      <c r="C234" s="206"/>
      <c r="D234" s="145" t="s">
        <v>174</v>
      </c>
      <c r="F234" s="146" t="s">
        <v>1826</v>
      </c>
      <c r="I234" s="147"/>
      <c r="L234" s="17"/>
      <c r="M234" s="148"/>
      <c r="T234" s="41"/>
      <c r="AT234" s="2" t="s">
        <v>174</v>
      </c>
      <c r="AU234" s="2" t="s">
        <v>88</v>
      </c>
    </row>
    <row r="235" spans="2:65" s="149" customFormat="1" ht="22.5">
      <c r="B235" s="150"/>
      <c r="C235" s="207"/>
      <c r="D235" s="151" t="s">
        <v>176</v>
      </c>
      <c r="E235" s="152" t="s">
        <v>1</v>
      </c>
      <c r="F235" s="153" t="s">
        <v>567</v>
      </c>
      <c r="H235" s="152" t="s">
        <v>1</v>
      </c>
      <c r="I235" s="154"/>
      <c r="L235" s="150"/>
      <c r="M235" s="155"/>
      <c r="T235" s="156"/>
      <c r="AT235" s="152" t="s">
        <v>176</v>
      </c>
      <c r="AU235" s="152" t="s">
        <v>88</v>
      </c>
      <c r="AV235" s="149" t="s">
        <v>86</v>
      </c>
      <c r="AW235" s="149" t="s">
        <v>34</v>
      </c>
      <c r="AX235" s="149" t="s">
        <v>78</v>
      </c>
      <c r="AY235" s="152" t="s">
        <v>165</v>
      </c>
    </row>
    <row r="236" spans="2:65" s="157" customFormat="1" ht="11.25">
      <c r="B236" s="158"/>
      <c r="C236" s="208"/>
      <c r="D236" s="151" t="s">
        <v>176</v>
      </c>
      <c r="E236" s="159" t="s">
        <v>1</v>
      </c>
      <c r="F236" s="160" t="s">
        <v>1827</v>
      </c>
      <c r="H236" s="161">
        <v>0.2</v>
      </c>
      <c r="I236" s="162"/>
      <c r="L236" s="158"/>
      <c r="M236" s="163"/>
      <c r="T236" s="164"/>
      <c r="AT236" s="159" t="s">
        <v>176</v>
      </c>
      <c r="AU236" s="159" t="s">
        <v>88</v>
      </c>
      <c r="AV236" s="157" t="s">
        <v>88</v>
      </c>
      <c r="AW236" s="157" t="s">
        <v>34</v>
      </c>
      <c r="AX236" s="157" t="s">
        <v>86</v>
      </c>
      <c r="AY236" s="159" t="s">
        <v>165</v>
      </c>
    </row>
    <row r="237" spans="2:65" s="119" customFormat="1" ht="22.9" customHeight="1">
      <c r="B237" s="120"/>
      <c r="C237" s="210"/>
      <c r="D237" s="121" t="s">
        <v>77</v>
      </c>
      <c r="E237" s="130" t="s">
        <v>184</v>
      </c>
      <c r="F237" s="130" t="s">
        <v>621</v>
      </c>
      <c r="I237" s="123"/>
      <c r="J237" s="131">
        <f>BK237</f>
        <v>0</v>
      </c>
      <c r="L237" s="120"/>
      <c r="M237" s="125"/>
      <c r="P237" s="126">
        <f>SUM(P238:P277)</f>
        <v>0</v>
      </c>
      <c r="R237" s="126">
        <f>SUM(R238:R277)</f>
        <v>59.01786792</v>
      </c>
      <c r="T237" s="127">
        <f>SUM(T238:T277)</f>
        <v>0</v>
      </c>
      <c r="AR237" s="121" t="s">
        <v>86</v>
      </c>
      <c r="AT237" s="128" t="s">
        <v>77</v>
      </c>
      <c r="AU237" s="128" t="s">
        <v>86</v>
      </c>
      <c r="AY237" s="121" t="s">
        <v>165</v>
      </c>
      <c r="BK237" s="129">
        <f>SUM(BK238:BK277)</f>
        <v>0</v>
      </c>
    </row>
    <row r="238" spans="2:65" s="16" customFormat="1" ht="37.9" customHeight="1">
      <c r="B238" s="17"/>
      <c r="C238" s="205" t="s">
        <v>489</v>
      </c>
      <c r="D238" s="132" t="s">
        <v>167</v>
      </c>
      <c r="E238" s="133" t="s">
        <v>1828</v>
      </c>
      <c r="F238" s="134" t="s">
        <v>1829</v>
      </c>
      <c r="G238" s="135" t="s">
        <v>170</v>
      </c>
      <c r="H238" s="136">
        <v>4.0830000000000002</v>
      </c>
      <c r="I238" s="137"/>
      <c r="J238" s="138">
        <f>ROUND(I238*H238,2)</f>
        <v>0</v>
      </c>
      <c r="K238" s="134" t="s">
        <v>171</v>
      </c>
      <c r="L238" s="17"/>
      <c r="M238" s="139" t="s">
        <v>1</v>
      </c>
      <c r="N238" s="140" t="s">
        <v>43</v>
      </c>
      <c r="P238" s="141">
        <f>O238*H238</f>
        <v>0</v>
      </c>
      <c r="Q238" s="141">
        <v>2.5242300000000002</v>
      </c>
      <c r="R238" s="141">
        <f>Q238*H238</f>
        <v>10.306431090000002</v>
      </c>
      <c r="S238" s="141">
        <v>0</v>
      </c>
      <c r="T238" s="142">
        <f>S238*H238</f>
        <v>0</v>
      </c>
      <c r="AR238" s="143" t="s">
        <v>172</v>
      </c>
      <c r="AT238" s="143" t="s">
        <v>167</v>
      </c>
      <c r="AU238" s="143" t="s">
        <v>88</v>
      </c>
      <c r="AY238" s="2" t="s">
        <v>165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2" t="s">
        <v>86</v>
      </c>
      <c r="BK238" s="144">
        <f>ROUND(I238*H238,2)</f>
        <v>0</v>
      </c>
      <c r="BL238" s="2" t="s">
        <v>172</v>
      </c>
      <c r="BM238" s="143" t="s">
        <v>1830</v>
      </c>
    </row>
    <row r="239" spans="2:65" s="16" customFormat="1">
      <c r="B239" s="17"/>
      <c r="C239" s="206"/>
      <c r="D239" s="145" t="s">
        <v>174</v>
      </c>
      <c r="F239" s="146" t="s">
        <v>1831</v>
      </c>
      <c r="I239" s="147"/>
      <c r="L239" s="17"/>
      <c r="M239" s="148"/>
      <c r="T239" s="41"/>
      <c r="AT239" s="2" t="s">
        <v>174</v>
      </c>
      <c r="AU239" s="2" t="s">
        <v>88</v>
      </c>
    </row>
    <row r="240" spans="2:65" s="149" customFormat="1" ht="22.5">
      <c r="B240" s="150"/>
      <c r="C240" s="207"/>
      <c r="D240" s="151" t="s">
        <v>176</v>
      </c>
      <c r="E240" s="152" t="s">
        <v>1</v>
      </c>
      <c r="F240" s="153" t="s">
        <v>1832</v>
      </c>
      <c r="H240" s="152" t="s">
        <v>1</v>
      </c>
      <c r="I240" s="154"/>
      <c r="L240" s="150"/>
      <c r="M240" s="155"/>
      <c r="T240" s="156"/>
      <c r="AT240" s="152" t="s">
        <v>176</v>
      </c>
      <c r="AU240" s="152" t="s">
        <v>88</v>
      </c>
      <c r="AV240" s="149" t="s">
        <v>86</v>
      </c>
      <c r="AW240" s="149" t="s">
        <v>34</v>
      </c>
      <c r="AX240" s="149" t="s">
        <v>78</v>
      </c>
      <c r="AY240" s="152" t="s">
        <v>165</v>
      </c>
    </row>
    <row r="241" spans="2:65" s="157" customFormat="1" ht="11.25">
      <c r="B241" s="158"/>
      <c r="C241" s="208"/>
      <c r="D241" s="151" t="s">
        <v>176</v>
      </c>
      <c r="E241" s="159" t="s">
        <v>1</v>
      </c>
      <c r="F241" s="160" t="s">
        <v>1833</v>
      </c>
      <c r="H241" s="161">
        <v>3.2</v>
      </c>
      <c r="I241" s="162"/>
      <c r="L241" s="158"/>
      <c r="M241" s="163"/>
      <c r="T241" s="164"/>
      <c r="AT241" s="159" t="s">
        <v>176</v>
      </c>
      <c r="AU241" s="159" t="s">
        <v>88</v>
      </c>
      <c r="AV241" s="157" t="s">
        <v>88</v>
      </c>
      <c r="AW241" s="157" t="s">
        <v>34</v>
      </c>
      <c r="AX241" s="157" t="s">
        <v>78</v>
      </c>
      <c r="AY241" s="159" t="s">
        <v>165</v>
      </c>
    </row>
    <row r="242" spans="2:65" s="149" customFormat="1" ht="22.5">
      <c r="B242" s="150"/>
      <c r="C242" s="207"/>
      <c r="D242" s="151" t="s">
        <v>176</v>
      </c>
      <c r="E242" s="152" t="s">
        <v>1</v>
      </c>
      <c r="F242" s="153" t="s">
        <v>1834</v>
      </c>
      <c r="H242" s="152" t="s">
        <v>1</v>
      </c>
      <c r="I242" s="154"/>
      <c r="L242" s="150"/>
      <c r="M242" s="155"/>
      <c r="T242" s="156"/>
      <c r="AT242" s="152" t="s">
        <v>176</v>
      </c>
      <c r="AU242" s="152" t="s">
        <v>88</v>
      </c>
      <c r="AV242" s="149" t="s">
        <v>86</v>
      </c>
      <c r="AW242" s="149" t="s">
        <v>34</v>
      </c>
      <c r="AX242" s="149" t="s">
        <v>78</v>
      </c>
      <c r="AY242" s="152" t="s">
        <v>165</v>
      </c>
    </row>
    <row r="243" spans="2:65" s="157" customFormat="1" ht="11.25">
      <c r="B243" s="158"/>
      <c r="C243" s="208"/>
      <c r="D243" s="151" t="s">
        <v>176</v>
      </c>
      <c r="E243" s="159" t="s">
        <v>1</v>
      </c>
      <c r="F243" s="160" t="s">
        <v>1835</v>
      </c>
      <c r="H243" s="161">
        <v>0.88300000000000001</v>
      </c>
      <c r="I243" s="162"/>
      <c r="L243" s="158"/>
      <c r="M243" s="163"/>
      <c r="T243" s="164"/>
      <c r="AT243" s="159" t="s">
        <v>176</v>
      </c>
      <c r="AU243" s="159" t="s">
        <v>88</v>
      </c>
      <c r="AV243" s="157" t="s">
        <v>88</v>
      </c>
      <c r="AW243" s="157" t="s">
        <v>34</v>
      </c>
      <c r="AX243" s="157" t="s">
        <v>78</v>
      </c>
      <c r="AY243" s="159" t="s">
        <v>165</v>
      </c>
    </row>
    <row r="244" spans="2:65" s="165" customFormat="1" ht="11.25">
      <c r="B244" s="166"/>
      <c r="C244" s="209"/>
      <c r="D244" s="151" t="s">
        <v>176</v>
      </c>
      <c r="E244" s="167" t="s">
        <v>1</v>
      </c>
      <c r="F244" s="168" t="s">
        <v>191</v>
      </c>
      <c r="H244" s="169">
        <v>4.0830000000000002</v>
      </c>
      <c r="I244" s="170"/>
      <c r="L244" s="166"/>
      <c r="M244" s="171"/>
      <c r="T244" s="172"/>
      <c r="AT244" s="167" t="s">
        <v>176</v>
      </c>
      <c r="AU244" s="167" t="s">
        <v>88</v>
      </c>
      <c r="AV244" s="165" t="s">
        <v>172</v>
      </c>
      <c r="AW244" s="165" t="s">
        <v>34</v>
      </c>
      <c r="AX244" s="165" t="s">
        <v>86</v>
      </c>
      <c r="AY244" s="167" t="s">
        <v>165</v>
      </c>
    </row>
    <row r="245" spans="2:65" s="16" customFormat="1" ht="33" customHeight="1">
      <c r="B245" s="17"/>
      <c r="C245" s="205" t="s">
        <v>496</v>
      </c>
      <c r="D245" s="132" t="s">
        <v>167</v>
      </c>
      <c r="E245" s="133" t="s">
        <v>694</v>
      </c>
      <c r="F245" s="134" t="s">
        <v>695</v>
      </c>
      <c r="G245" s="135" t="s">
        <v>170</v>
      </c>
      <c r="H245" s="136">
        <v>17.765999999999998</v>
      </c>
      <c r="I245" s="137"/>
      <c r="J245" s="138">
        <f>ROUND(I245*H245,2)</f>
        <v>0</v>
      </c>
      <c r="K245" s="134" t="s">
        <v>171</v>
      </c>
      <c r="L245" s="17"/>
      <c r="M245" s="139" t="s">
        <v>1</v>
      </c>
      <c r="N245" s="140" t="s">
        <v>43</v>
      </c>
      <c r="P245" s="141">
        <f>O245*H245</f>
        <v>0</v>
      </c>
      <c r="Q245" s="141">
        <v>2.5023499999999999</v>
      </c>
      <c r="R245" s="141">
        <f>Q245*H245</f>
        <v>44.456750099999994</v>
      </c>
      <c r="S245" s="141">
        <v>0</v>
      </c>
      <c r="T245" s="142">
        <f>S245*H245</f>
        <v>0</v>
      </c>
      <c r="AR245" s="143" t="s">
        <v>172</v>
      </c>
      <c r="AT245" s="143" t="s">
        <v>167</v>
      </c>
      <c r="AU245" s="143" t="s">
        <v>88</v>
      </c>
      <c r="AY245" s="2" t="s">
        <v>165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2" t="s">
        <v>86</v>
      </c>
      <c r="BK245" s="144">
        <f>ROUND(I245*H245,2)</f>
        <v>0</v>
      </c>
      <c r="BL245" s="2" t="s">
        <v>172</v>
      </c>
      <c r="BM245" s="143" t="s">
        <v>1836</v>
      </c>
    </row>
    <row r="246" spans="2:65" s="16" customFormat="1">
      <c r="B246" s="17"/>
      <c r="C246" s="206"/>
      <c r="D246" s="145" t="s">
        <v>174</v>
      </c>
      <c r="F246" s="146" t="s">
        <v>697</v>
      </c>
      <c r="I246" s="147"/>
      <c r="L246" s="17"/>
      <c r="M246" s="148"/>
      <c r="T246" s="41"/>
      <c r="AT246" s="2" t="s">
        <v>174</v>
      </c>
      <c r="AU246" s="2" t="s">
        <v>88</v>
      </c>
    </row>
    <row r="247" spans="2:65" s="149" customFormat="1" ht="22.5">
      <c r="B247" s="150"/>
      <c r="C247" s="207"/>
      <c r="D247" s="151" t="s">
        <v>176</v>
      </c>
      <c r="E247" s="152" t="s">
        <v>1</v>
      </c>
      <c r="F247" s="153" t="s">
        <v>1837</v>
      </c>
      <c r="H247" s="152" t="s">
        <v>1</v>
      </c>
      <c r="I247" s="154"/>
      <c r="L247" s="150"/>
      <c r="M247" s="155"/>
      <c r="T247" s="156"/>
      <c r="AT247" s="152" t="s">
        <v>176</v>
      </c>
      <c r="AU247" s="152" t="s">
        <v>88</v>
      </c>
      <c r="AV247" s="149" t="s">
        <v>86</v>
      </c>
      <c r="AW247" s="149" t="s">
        <v>34</v>
      </c>
      <c r="AX247" s="149" t="s">
        <v>78</v>
      </c>
      <c r="AY247" s="152" t="s">
        <v>165</v>
      </c>
    </row>
    <row r="248" spans="2:65" s="157" customFormat="1" ht="11.25">
      <c r="B248" s="158"/>
      <c r="C248" s="208"/>
      <c r="D248" s="151" t="s">
        <v>176</v>
      </c>
      <c r="E248" s="159" t="s">
        <v>1</v>
      </c>
      <c r="F248" s="160" t="s">
        <v>1838</v>
      </c>
      <c r="H248" s="161">
        <v>6.3479999999999999</v>
      </c>
      <c r="I248" s="162"/>
      <c r="L248" s="158"/>
      <c r="M248" s="163"/>
      <c r="T248" s="164"/>
      <c r="AT248" s="159" t="s">
        <v>176</v>
      </c>
      <c r="AU248" s="159" t="s">
        <v>88</v>
      </c>
      <c r="AV248" s="157" t="s">
        <v>88</v>
      </c>
      <c r="AW248" s="157" t="s">
        <v>34</v>
      </c>
      <c r="AX248" s="157" t="s">
        <v>78</v>
      </c>
      <c r="AY248" s="159" t="s">
        <v>165</v>
      </c>
    </row>
    <row r="249" spans="2:65" s="157" customFormat="1" ht="11.25">
      <c r="B249" s="158"/>
      <c r="C249" s="208"/>
      <c r="D249" s="151" t="s">
        <v>176</v>
      </c>
      <c r="E249" s="159" t="s">
        <v>1</v>
      </c>
      <c r="F249" s="160" t="s">
        <v>1839</v>
      </c>
      <c r="H249" s="161">
        <v>6.1280000000000001</v>
      </c>
      <c r="I249" s="162"/>
      <c r="L249" s="158"/>
      <c r="M249" s="163"/>
      <c r="T249" s="164"/>
      <c r="AT249" s="159" t="s">
        <v>176</v>
      </c>
      <c r="AU249" s="159" t="s">
        <v>88</v>
      </c>
      <c r="AV249" s="157" t="s">
        <v>88</v>
      </c>
      <c r="AW249" s="157" t="s">
        <v>34</v>
      </c>
      <c r="AX249" s="157" t="s">
        <v>78</v>
      </c>
      <c r="AY249" s="159" t="s">
        <v>165</v>
      </c>
    </row>
    <row r="250" spans="2:65" s="149" customFormat="1" ht="11.25">
      <c r="B250" s="150"/>
      <c r="C250" s="207"/>
      <c r="D250" s="151" t="s">
        <v>176</v>
      </c>
      <c r="E250" s="152" t="s">
        <v>1</v>
      </c>
      <c r="F250" s="153" t="s">
        <v>1840</v>
      </c>
      <c r="H250" s="152" t="s">
        <v>1</v>
      </c>
      <c r="I250" s="154"/>
      <c r="L250" s="150"/>
      <c r="M250" s="155"/>
      <c r="T250" s="156"/>
      <c r="AT250" s="152" t="s">
        <v>176</v>
      </c>
      <c r="AU250" s="152" t="s">
        <v>88</v>
      </c>
      <c r="AV250" s="149" t="s">
        <v>86</v>
      </c>
      <c r="AW250" s="149" t="s">
        <v>34</v>
      </c>
      <c r="AX250" s="149" t="s">
        <v>78</v>
      </c>
      <c r="AY250" s="152" t="s">
        <v>165</v>
      </c>
    </row>
    <row r="251" spans="2:65" s="157" customFormat="1" ht="11.25">
      <c r="B251" s="158"/>
      <c r="C251" s="208"/>
      <c r="D251" s="151" t="s">
        <v>176</v>
      </c>
      <c r="E251" s="159" t="s">
        <v>1</v>
      </c>
      <c r="F251" s="160" t="s">
        <v>1841</v>
      </c>
      <c r="H251" s="161">
        <v>5.29</v>
      </c>
      <c r="I251" s="162"/>
      <c r="L251" s="158"/>
      <c r="M251" s="163"/>
      <c r="T251" s="164"/>
      <c r="AT251" s="159" t="s">
        <v>176</v>
      </c>
      <c r="AU251" s="159" t="s">
        <v>88</v>
      </c>
      <c r="AV251" s="157" t="s">
        <v>88</v>
      </c>
      <c r="AW251" s="157" t="s">
        <v>34</v>
      </c>
      <c r="AX251" s="157" t="s">
        <v>78</v>
      </c>
      <c r="AY251" s="159" t="s">
        <v>165</v>
      </c>
    </row>
    <row r="252" spans="2:65" s="165" customFormat="1" ht="11.25">
      <c r="B252" s="166"/>
      <c r="C252" s="209"/>
      <c r="D252" s="151" t="s">
        <v>176</v>
      </c>
      <c r="E252" s="167" t="s">
        <v>1</v>
      </c>
      <c r="F252" s="168" t="s">
        <v>191</v>
      </c>
      <c r="H252" s="169">
        <v>17.765999999999998</v>
      </c>
      <c r="I252" s="170"/>
      <c r="L252" s="166"/>
      <c r="M252" s="171"/>
      <c r="T252" s="172"/>
      <c r="AT252" s="167" t="s">
        <v>176</v>
      </c>
      <c r="AU252" s="167" t="s">
        <v>88</v>
      </c>
      <c r="AV252" s="165" t="s">
        <v>172</v>
      </c>
      <c r="AW252" s="165" t="s">
        <v>34</v>
      </c>
      <c r="AX252" s="165" t="s">
        <v>86</v>
      </c>
      <c r="AY252" s="167" t="s">
        <v>165</v>
      </c>
    </row>
    <row r="253" spans="2:65" s="16" customFormat="1" ht="33" customHeight="1">
      <c r="B253" s="17"/>
      <c r="C253" s="205" t="s">
        <v>508</v>
      </c>
      <c r="D253" s="132" t="s">
        <v>167</v>
      </c>
      <c r="E253" s="133" t="s">
        <v>707</v>
      </c>
      <c r="F253" s="134" t="s">
        <v>708</v>
      </c>
      <c r="G253" s="135" t="s">
        <v>268</v>
      </c>
      <c r="H253" s="136">
        <v>192.29499999999999</v>
      </c>
      <c r="I253" s="137"/>
      <c r="J253" s="138">
        <f>ROUND(I253*H253,2)</f>
        <v>0</v>
      </c>
      <c r="K253" s="134" t="s">
        <v>171</v>
      </c>
      <c r="L253" s="17"/>
      <c r="M253" s="139" t="s">
        <v>1</v>
      </c>
      <c r="N253" s="140" t="s">
        <v>43</v>
      </c>
      <c r="P253" s="141">
        <f>O253*H253</f>
        <v>0</v>
      </c>
      <c r="Q253" s="141">
        <v>2.47E-3</v>
      </c>
      <c r="R253" s="141">
        <f>Q253*H253</f>
        <v>0.47496864999999994</v>
      </c>
      <c r="S253" s="141">
        <v>0</v>
      </c>
      <c r="T253" s="142">
        <f>S253*H253</f>
        <v>0</v>
      </c>
      <c r="AR253" s="143" t="s">
        <v>172</v>
      </c>
      <c r="AT253" s="143" t="s">
        <v>167</v>
      </c>
      <c r="AU253" s="143" t="s">
        <v>88</v>
      </c>
      <c r="AY253" s="2" t="s">
        <v>165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2" t="s">
        <v>86</v>
      </c>
      <c r="BK253" s="144">
        <f>ROUND(I253*H253,2)</f>
        <v>0</v>
      </c>
      <c r="BL253" s="2" t="s">
        <v>172</v>
      </c>
      <c r="BM253" s="143" t="s">
        <v>1842</v>
      </c>
    </row>
    <row r="254" spans="2:65" s="16" customFormat="1">
      <c r="B254" s="17"/>
      <c r="C254" s="206"/>
      <c r="D254" s="145" t="s">
        <v>174</v>
      </c>
      <c r="F254" s="146" t="s">
        <v>710</v>
      </c>
      <c r="I254" s="147"/>
      <c r="L254" s="17"/>
      <c r="M254" s="148"/>
      <c r="T254" s="41"/>
      <c r="AT254" s="2" t="s">
        <v>174</v>
      </c>
      <c r="AU254" s="2" t="s">
        <v>88</v>
      </c>
    </row>
    <row r="255" spans="2:65" s="149" customFormat="1" ht="11.25">
      <c r="B255" s="150"/>
      <c r="C255" s="207"/>
      <c r="D255" s="151" t="s">
        <v>176</v>
      </c>
      <c r="E255" s="152" t="s">
        <v>1</v>
      </c>
      <c r="F255" s="153" t="s">
        <v>1843</v>
      </c>
      <c r="H255" s="152" t="s">
        <v>1</v>
      </c>
      <c r="I255" s="154"/>
      <c r="L255" s="150"/>
      <c r="M255" s="155"/>
      <c r="T255" s="156"/>
      <c r="AT255" s="152" t="s">
        <v>176</v>
      </c>
      <c r="AU255" s="152" t="s">
        <v>88</v>
      </c>
      <c r="AV255" s="149" t="s">
        <v>86</v>
      </c>
      <c r="AW255" s="149" t="s">
        <v>34</v>
      </c>
      <c r="AX255" s="149" t="s">
        <v>78</v>
      </c>
      <c r="AY255" s="152" t="s">
        <v>165</v>
      </c>
    </row>
    <row r="256" spans="2:65" s="157" customFormat="1" ht="11.25">
      <c r="B256" s="158"/>
      <c r="C256" s="208"/>
      <c r="D256" s="151" t="s">
        <v>176</v>
      </c>
      <c r="E256" s="159" t="s">
        <v>1</v>
      </c>
      <c r="F256" s="160" t="s">
        <v>1844</v>
      </c>
      <c r="H256" s="161">
        <v>97.52</v>
      </c>
      <c r="I256" s="162"/>
      <c r="L256" s="158"/>
      <c r="M256" s="163"/>
      <c r="T256" s="164"/>
      <c r="AT256" s="159" t="s">
        <v>176</v>
      </c>
      <c r="AU256" s="159" t="s">
        <v>88</v>
      </c>
      <c r="AV256" s="157" t="s">
        <v>88</v>
      </c>
      <c r="AW256" s="157" t="s">
        <v>34</v>
      </c>
      <c r="AX256" s="157" t="s">
        <v>78</v>
      </c>
      <c r="AY256" s="159" t="s">
        <v>165</v>
      </c>
    </row>
    <row r="257" spans="2:65" s="149" customFormat="1" ht="11.25">
      <c r="B257" s="150"/>
      <c r="C257" s="207"/>
      <c r="D257" s="151" t="s">
        <v>176</v>
      </c>
      <c r="E257" s="152" t="s">
        <v>1</v>
      </c>
      <c r="F257" s="153" t="s">
        <v>1845</v>
      </c>
      <c r="H257" s="152" t="s">
        <v>1</v>
      </c>
      <c r="I257" s="154"/>
      <c r="L257" s="150"/>
      <c r="M257" s="155"/>
      <c r="T257" s="156"/>
      <c r="AT257" s="152" t="s">
        <v>176</v>
      </c>
      <c r="AU257" s="152" t="s">
        <v>88</v>
      </c>
      <c r="AV257" s="149" t="s">
        <v>86</v>
      </c>
      <c r="AW257" s="149" t="s">
        <v>34</v>
      </c>
      <c r="AX257" s="149" t="s">
        <v>78</v>
      </c>
      <c r="AY257" s="152" t="s">
        <v>165</v>
      </c>
    </row>
    <row r="258" spans="2:65" s="157" customFormat="1" ht="11.25">
      <c r="B258" s="158"/>
      <c r="C258" s="208"/>
      <c r="D258" s="151" t="s">
        <v>176</v>
      </c>
      <c r="E258" s="159" t="s">
        <v>1</v>
      </c>
      <c r="F258" s="160" t="s">
        <v>1846</v>
      </c>
      <c r="H258" s="161">
        <v>76</v>
      </c>
      <c r="I258" s="162"/>
      <c r="L258" s="158"/>
      <c r="M258" s="163"/>
      <c r="T258" s="164"/>
      <c r="AT258" s="159" t="s">
        <v>176</v>
      </c>
      <c r="AU258" s="159" t="s">
        <v>88</v>
      </c>
      <c r="AV258" s="157" t="s">
        <v>88</v>
      </c>
      <c r="AW258" s="157" t="s">
        <v>34</v>
      </c>
      <c r="AX258" s="157" t="s">
        <v>78</v>
      </c>
      <c r="AY258" s="159" t="s">
        <v>165</v>
      </c>
    </row>
    <row r="259" spans="2:65" s="149" customFormat="1" ht="11.25">
      <c r="B259" s="150"/>
      <c r="C259" s="207"/>
      <c r="D259" s="151" t="s">
        <v>176</v>
      </c>
      <c r="E259" s="152" t="s">
        <v>1</v>
      </c>
      <c r="F259" s="153" t="s">
        <v>715</v>
      </c>
      <c r="H259" s="152" t="s">
        <v>1</v>
      </c>
      <c r="I259" s="154"/>
      <c r="L259" s="150"/>
      <c r="M259" s="155"/>
      <c r="T259" s="156"/>
      <c r="AT259" s="152" t="s">
        <v>176</v>
      </c>
      <c r="AU259" s="152" t="s">
        <v>88</v>
      </c>
      <c r="AV259" s="149" t="s">
        <v>86</v>
      </c>
      <c r="AW259" s="149" t="s">
        <v>34</v>
      </c>
      <c r="AX259" s="149" t="s">
        <v>78</v>
      </c>
      <c r="AY259" s="152" t="s">
        <v>165</v>
      </c>
    </row>
    <row r="260" spans="2:65" s="157" customFormat="1" ht="11.25">
      <c r="B260" s="158"/>
      <c r="C260" s="208"/>
      <c r="D260" s="151" t="s">
        <v>176</v>
      </c>
      <c r="E260" s="159" t="s">
        <v>1</v>
      </c>
      <c r="F260" s="160" t="s">
        <v>1847</v>
      </c>
      <c r="H260" s="161">
        <v>18.774999999999999</v>
      </c>
      <c r="I260" s="162"/>
      <c r="L260" s="158"/>
      <c r="M260" s="163"/>
      <c r="T260" s="164"/>
      <c r="AT260" s="159" t="s">
        <v>176</v>
      </c>
      <c r="AU260" s="159" t="s">
        <v>88</v>
      </c>
      <c r="AV260" s="157" t="s">
        <v>88</v>
      </c>
      <c r="AW260" s="157" t="s">
        <v>34</v>
      </c>
      <c r="AX260" s="157" t="s">
        <v>78</v>
      </c>
      <c r="AY260" s="159" t="s">
        <v>165</v>
      </c>
    </row>
    <row r="261" spans="2:65" s="165" customFormat="1" ht="11.25">
      <c r="B261" s="166"/>
      <c r="C261" s="209"/>
      <c r="D261" s="151" t="s">
        <v>176</v>
      </c>
      <c r="E261" s="167" t="s">
        <v>1</v>
      </c>
      <c r="F261" s="168" t="s">
        <v>191</v>
      </c>
      <c r="H261" s="169">
        <v>192.29499999999999</v>
      </c>
      <c r="I261" s="170"/>
      <c r="L261" s="166"/>
      <c r="M261" s="171"/>
      <c r="T261" s="172"/>
      <c r="AT261" s="167" t="s">
        <v>176</v>
      </c>
      <c r="AU261" s="167" t="s">
        <v>88</v>
      </c>
      <c r="AV261" s="165" t="s">
        <v>172</v>
      </c>
      <c r="AW261" s="165" t="s">
        <v>34</v>
      </c>
      <c r="AX261" s="165" t="s">
        <v>86</v>
      </c>
      <c r="AY261" s="167" t="s">
        <v>165</v>
      </c>
    </row>
    <row r="262" spans="2:65" s="16" customFormat="1" ht="33" customHeight="1">
      <c r="B262" s="17"/>
      <c r="C262" s="205" t="s">
        <v>514</v>
      </c>
      <c r="D262" s="132" t="s">
        <v>167</v>
      </c>
      <c r="E262" s="133" t="s">
        <v>720</v>
      </c>
      <c r="F262" s="134" t="s">
        <v>721</v>
      </c>
      <c r="G262" s="135" t="s">
        <v>268</v>
      </c>
      <c r="H262" s="136">
        <v>192.29499999999999</v>
      </c>
      <c r="I262" s="137"/>
      <c r="J262" s="138">
        <f>ROUND(I262*H262,2)</f>
        <v>0</v>
      </c>
      <c r="K262" s="134" t="s">
        <v>171</v>
      </c>
      <c r="L262" s="17"/>
      <c r="M262" s="139" t="s">
        <v>1</v>
      </c>
      <c r="N262" s="140" t="s">
        <v>43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172</v>
      </c>
      <c r="AT262" s="143" t="s">
        <v>167</v>
      </c>
      <c r="AU262" s="143" t="s">
        <v>88</v>
      </c>
      <c r="AY262" s="2" t="s">
        <v>165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2" t="s">
        <v>86</v>
      </c>
      <c r="BK262" s="144">
        <f>ROUND(I262*H262,2)</f>
        <v>0</v>
      </c>
      <c r="BL262" s="2" t="s">
        <v>172</v>
      </c>
      <c r="BM262" s="143" t="s">
        <v>1848</v>
      </c>
    </row>
    <row r="263" spans="2:65" s="16" customFormat="1">
      <c r="B263" s="17"/>
      <c r="C263" s="206"/>
      <c r="D263" s="145" t="s">
        <v>174</v>
      </c>
      <c r="F263" s="146" t="s">
        <v>723</v>
      </c>
      <c r="I263" s="147"/>
      <c r="L263" s="17"/>
      <c r="M263" s="148"/>
      <c r="T263" s="41"/>
      <c r="AT263" s="2" t="s">
        <v>174</v>
      </c>
      <c r="AU263" s="2" t="s">
        <v>88</v>
      </c>
    </row>
    <row r="264" spans="2:65" s="16" customFormat="1" ht="33" customHeight="1">
      <c r="B264" s="17"/>
      <c r="C264" s="205" t="s">
        <v>520</v>
      </c>
      <c r="D264" s="132" t="s">
        <v>167</v>
      </c>
      <c r="E264" s="133" t="s">
        <v>1849</v>
      </c>
      <c r="F264" s="134" t="s">
        <v>1850</v>
      </c>
      <c r="G264" s="135" t="s">
        <v>268</v>
      </c>
      <c r="H264" s="136">
        <v>3</v>
      </c>
      <c r="I264" s="137"/>
      <c r="J264" s="138">
        <f>ROUND(I264*H264,2)</f>
        <v>0</v>
      </c>
      <c r="K264" s="134" t="s">
        <v>171</v>
      </c>
      <c r="L264" s="17"/>
      <c r="M264" s="139" t="s">
        <v>1</v>
      </c>
      <c r="N264" s="140" t="s">
        <v>43</v>
      </c>
      <c r="P264" s="141">
        <f>O264*H264</f>
        <v>0</v>
      </c>
      <c r="Q264" s="141">
        <v>3.32E-3</v>
      </c>
      <c r="R264" s="141">
        <f>Q264*H264</f>
        <v>9.9600000000000001E-3</v>
      </c>
      <c r="S264" s="141">
        <v>0</v>
      </c>
      <c r="T264" s="142">
        <f>S264*H264</f>
        <v>0</v>
      </c>
      <c r="AR264" s="143" t="s">
        <v>172</v>
      </c>
      <c r="AT264" s="143" t="s">
        <v>167</v>
      </c>
      <c r="AU264" s="143" t="s">
        <v>88</v>
      </c>
      <c r="AY264" s="2" t="s">
        <v>165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2" t="s">
        <v>86</v>
      </c>
      <c r="BK264" s="144">
        <f>ROUND(I264*H264,2)</f>
        <v>0</v>
      </c>
      <c r="BL264" s="2" t="s">
        <v>172</v>
      </c>
      <c r="BM264" s="143" t="s">
        <v>1851</v>
      </c>
    </row>
    <row r="265" spans="2:65" s="16" customFormat="1">
      <c r="B265" s="17"/>
      <c r="C265" s="206"/>
      <c r="D265" s="145" t="s">
        <v>174</v>
      </c>
      <c r="F265" s="146" t="s">
        <v>1852</v>
      </c>
      <c r="I265" s="147"/>
      <c r="L265" s="17"/>
      <c r="M265" s="148"/>
      <c r="T265" s="41"/>
      <c r="AT265" s="2" t="s">
        <v>174</v>
      </c>
      <c r="AU265" s="2" t="s">
        <v>88</v>
      </c>
    </row>
    <row r="266" spans="2:65" s="149" customFormat="1" ht="22.5">
      <c r="B266" s="150"/>
      <c r="C266" s="207"/>
      <c r="D266" s="151" t="s">
        <v>176</v>
      </c>
      <c r="E266" s="152" t="s">
        <v>1</v>
      </c>
      <c r="F266" s="153" t="s">
        <v>1834</v>
      </c>
      <c r="H266" s="152" t="s">
        <v>1</v>
      </c>
      <c r="I266" s="154"/>
      <c r="L266" s="150"/>
      <c r="M266" s="155"/>
      <c r="T266" s="156"/>
      <c r="AT266" s="152" t="s">
        <v>176</v>
      </c>
      <c r="AU266" s="152" t="s">
        <v>88</v>
      </c>
      <c r="AV266" s="149" t="s">
        <v>86</v>
      </c>
      <c r="AW266" s="149" t="s">
        <v>34</v>
      </c>
      <c r="AX266" s="149" t="s">
        <v>78</v>
      </c>
      <c r="AY266" s="152" t="s">
        <v>165</v>
      </c>
    </row>
    <row r="267" spans="2:65" s="157" customFormat="1" ht="11.25">
      <c r="B267" s="158"/>
      <c r="C267" s="208"/>
      <c r="D267" s="151" t="s">
        <v>176</v>
      </c>
      <c r="E267" s="159" t="s">
        <v>1</v>
      </c>
      <c r="F267" s="160" t="s">
        <v>184</v>
      </c>
      <c r="H267" s="161">
        <v>3</v>
      </c>
      <c r="I267" s="162"/>
      <c r="L267" s="158"/>
      <c r="M267" s="163"/>
      <c r="T267" s="164"/>
      <c r="AT267" s="159" t="s">
        <v>176</v>
      </c>
      <c r="AU267" s="159" t="s">
        <v>88</v>
      </c>
      <c r="AV267" s="157" t="s">
        <v>88</v>
      </c>
      <c r="AW267" s="157" t="s">
        <v>34</v>
      </c>
      <c r="AX267" s="157" t="s">
        <v>86</v>
      </c>
      <c r="AY267" s="159" t="s">
        <v>165</v>
      </c>
    </row>
    <row r="268" spans="2:65" s="16" customFormat="1" ht="33" customHeight="1">
      <c r="B268" s="17"/>
      <c r="C268" s="205" t="s">
        <v>525</v>
      </c>
      <c r="D268" s="132" t="s">
        <v>167</v>
      </c>
      <c r="E268" s="133" t="s">
        <v>1853</v>
      </c>
      <c r="F268" s="134" t="s">
        <v>1854</v>
      </c>
      <c r="G268" s="135" t="s">
        <v>268</v>
      </c>
      <c r="H268" s="136">
        <v>3</v>
      </c>
      <c r="I268" s="137"/>
      <c r="J268" s="138">
        <f>ROUND(I268*H268,2)</f>
        <v>0</v>
      </c>
      <c r="K268" s="134" t="s">
        <v>171</v>
      </c>
      <c r="L268" s="17"/>
      <c r="M268" s="139" t="s">
        <v>1</v>
      </c>
      <c r="N268" s="140" t="s">
        <v>43</v>
      </c>
      <c r="P268" s="141">
        <f>O268*H268</f>
        <v>0</v>
      </c>
      <c r="Q268" s="141">
        <v>0</v>
      </c>
      <c r="R268" s="141">
        <f>Q268*H268</f>
        <v>0</v>
      </c>
      <c r="S268" s="141">
        <v>0</v>
      </c>
      <c r="T268" s="142">
        <f>S268*H268</f>
        <v>0</v>
      </c>
      <c r="AR268" s="143" t="s">
        <v>172</v>
      </c>
      <c r="AT268" s="143" t="s">
        <v>167</v>
      </c>
      <c r="AU268" s="143" t="s">
        <v>88</v>
      </c>
      <c r="AY268" s="2" t="s">
        <v>165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2" t="s">
        <v>86</v>
      </c>
      <c r="BK268" s="144">
        <f>ROUND(I268*H268,2)</f>
        <v>0</v>
      </c>
      <c r="BL268" s="2" t="s">
        <v>172</v>
      </c>
      <c r="BM268" s="143" t="s">
        <v>1855</v>
      </c>
    </row>
    <row r="269" spans="2:65" s="16" customFormat="1">
      <c r="B269" s="17"/>
      <c r="C269" s="206"/>
      <c r="D269" s="145" t="s">
        <v>174</v>
      </c>
      <c r="F269" s="146" t="s">
        <v>1856</v>
      </c>
      <c r="I269" s="147"/>
      <c r="L269" s="17"/>
      <c r="M269" s="148"/>
      <c r="T269" s="41"/>
      <c r="AT269" s="2" t="s">
        <v>174</v>
      </c>
      <c r="AU269" s="2" t="s">
        <v>88</v>
      </c>
    </row>
    <row r="270" spans="2:65" s="16" customFormat="1" ht="24.2" customHeight="1">
      <c r="B270" s="17"/>
      <c r="C270" s="205" t="s">
        <v>531</v>
      </c>
      <c r="D270" s="132" t="s">
        <v>167</v>
      </c>
      <c r="E270" s="133" t="s">
        <v>725</v>
      </c>
      <c r="F270" s="134" t="s">
        <v>726</v>
      </c>
      <c r="G270" s="135" t="s">
        <v>278</v>
      </c>
      <c r="H270" s="136">
        <v>1.2190000000000001</v>
      </c>
      <c r="I270" s="137"/>
      <c r="J270" s="138">
        <f>ROUND(I270*H270,2)</f>
        <v>0</v>
      </c>
      <c r="K270" s="134" t="s">
        <v>171</v>
      </c>
      <c r="L270" s="17"/>
      <c r="M270" s="139" t="s">
        <v>1</v>
      </c>
      <c r="N270" s="140" t="s">
        <v>43</v>
      </c>
      <c r="P270" s="141">
        <f>O270*H270</f>
        <v>0</v>
      </c>
      <c r="Q270" s="141">
        <v>1.10907</v>
      </c>
      <c r="R270" s="141">
        <f>Q270*H270</f>
        <v>1.3519563300000002</v>
      </c>
      <c r="S270" s="141">
        <v>0</v>
      </c>
      <c r="T270" s="142">
        <f>S270*H270</f>
        <v>0</v>
      </c>
      <c r="AR270" s="143" t="s">
        <v>172</v>
      </c>
      <c r="AT270" s="143" t="s">
        <v>167</v>
      </c>
      <c r="AU270" s="143" t="s">
        <v>88</v>
      </c>
      <c r="AY270" s="2" t="s">
        <v>165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2" t="s">
        <v>86</v>
      </c>
      <c r="BK270" s="144">
        <f>ROUND(I270*H270,2)</f>
        <v>0</v>
      </c>
      <c r="BL270" s="2" t="s">
        <v>172</v>
      </c>
      <c r="BM270" s="143" t="s">
        <v>1857</v>
      </c>
    </row>
    <row r="271" spans="2:65" s="16" customFormat="1">
      <c r="B271" s="17"/>
      <c r="C271" s="206"/>
      <c r="D271" s="145" t="s">
        <v>174</v>
      </c>
      <c r="F271" s="146" t="s">
        <v>728</v>
      </c>
      <c r="I271" s="147"/>
      <c r="L271" s="17"/>
      <c r="M271" s="148"/>
      <c r="T271" s="41"/>
      <c r="AT271" s="2" t="s">
        <v>174</v>
      </c>
      <c r="AU271" s="2" t="s">
        <v>88</v>
      </c>
    </row>
    <row r="272" spans="2:65" s="149" customFormat="1" ht="11.25">
      <c r="B272" s="150"/>
      <c r="C272" s="207"/>
      <c r="D272" s="151" t="s">
        <v>176</v>
      </c>
      <c r="E272" s="152" t="s">
        <v>1</v>
      </c>
      <c r="F272" s="153" t="s">
        <v>729</v>
      </c>
      <c r="H272" s="152" t="s">
        <v>1</v>
      </c>
      <c r="I272" s="154"/>
      <c r="L272" s="150"/>
      <c r="M272" s="155"/>
      <c r="T272" s="156"/>
      <c r="AT272" s="152" t="s">
        <v>176</v>
      </c>
      <c r="AU272" s="152" t="s">
        <v>88</v>
      </c>
      <c r="AV272" s="149" t="s">
        <v>86</v>
      </c>
      <c r="AW272" s="149" t="s">
        <v>34</v>
      </c>
      <c r="AX272" s="149" t="s">
        <v>78</v>
      </c>
      <c r="AY272" s="152" t="s">
        <v>165</v>
      </c>
    </row>
    <row r="273" spans="2:65" s="157" customFormat="1" ht="11.25">
      <c r="B273" s="158"/>
      <c r="C273" s="208"/>
      <c r="D273" s="151" t="s">
        <v>176</v>
      </c>
      <c r="E273" s="159" t="s">
        <v>1</v>
      </c>
      <c r="F273" s="160" t="s">
        <v>1858</v>
      </c>
      <c r="H273" s="161">
        <v>1.2190000000000001</v>
      </c>
      <c r="I273" s="162"/>
      <c r="L273" s="158"/>
      <c r="M273" s="163"/>
      <c r="T273" s="164"/>
      <c r="AT273" s="159" t="s">
        <v>176</v>
      </c>
      <c r="AU273" s="159" t="s">
        <v>88</v>
      </c>
      <c r="AV273" s="157" t="s">
        <v>88</v>
      </c>
      <c r="AW273" s="157" t="s">
        <v>34</v>
      </c>
      <c r="AX273" s="157" t="s">
        <v>86</v>
      </c>
      <c r="AY273" s="159" t="s">
        <v>165</v>
      </c>
    </row>
    <row r="274" spans="2:65" s="16" customFormat="1" ht="24.2" customHeight="1">
      <c r="B274" s="17"/>
      <c r="C274" s="205" t="s">
        <v>536</v>
      </c>
      <c r="D274" s="132" t="s">
        <v>167</v>
      </c>
      <c r="E274" s="133" t="s">
        <v>734</v>
      </c>
      <c r="F274" s="134" t="s">
        <v>735</v>
      </c>
      <c r="G274" s="135" t="s">
        <v>278</v>
      </c>
      <c r="H274" s="136">
        <v>2.2749999999999999</v>
      </c>
      <c r="I274" s="137"/>
      <c r="J274" s="138">
        <f>ROUND(I274*H274,2)</f>
        <v>0</v>
      </c>
      <c r="K274" s="134" t="s">
        <v>171</v>
      </c>
      <c r="L274" s="17"/>
      <c r="M274" s="139" t="s">
        <v>1</v>
      </c>
      <c r="N274" s="140" t="s">
        <v>43</v>
      </c>
      <c r="P274" s="141">
        <f>O274*H274</f>
        <v>0</v>
      </c>
      <c r="Q274" s="141">
        <v>1.06277</v>
      </c>
      <c r="R274" s="141">
        <f>Q274*H274</f>
        <v>2.4178017499999997</v>
      </c>
      <c r="S274" s="141">
        <v>0</v>
      </c>
      <c r="T274" s="142">
        <f>S274*H274</f>
        <v>0</v>
      </c>
      <c r="AR274" s="143" t="s">
        <v>172</v>
      </c>
      <c r="AT274" s="143" t="s">
        <v>167</v>
      </c>
      <c r="AU274" s="143" t="s">
        <v>88</v>
      </c>
      <c r="AY274" s="2" t="s">
        <v>165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2" t="s">
        <v>86</v>
      </c>
      <c r="BK274" s="144">
        <f>ROUND(I274*H274,2)</f>
        <v>0</v>
      </c>
      <c r="BL274" s="2" t="s">
        <v>172</v>
      </c>
      <c r="BM274" s="143" t="s">
        <v>1859</v>
      </c>
    </row>
    <row r="275" spans="2:65" s="16" customFormat="1">
      <c r="B275" s="17"/>
      <c r="C275" s="206"/>
      <c r="D275" s="145" t="s">
        <v>174</v>
      </c>
      <c r="F275" s="146" t="s">
        <v>737</v>
      </c>
      <c r="I275" s="147"/>
      <c r="L275" s="17"/>
      <c r="M275" s="148"/>
      <c r="T275" s="41"/>
      <c r="AT275" s="2" t="s">
        <v>174</v>
      </c>
      <c r="AU275" s="2" t="s">
        <v>88</v>
      </c>
    </row>
    <row r="276" spans="2:65" s="149" customFormat="1" ht="11.25">
      <c r="B276" s="150"/>
      <c r="C276" s="207"/>
      <c r="D276" s="151" t="s">
        <v>176</v>
      </c>
      <c r="E276" s="152" t="s">
        <v>1</v>
      </c>
      <c r="F276" s="153" t="s">
        <v>729</v>
      </c>
      <c r="H276" s="152" t="s">
        <v>1</v>
      </c>
      <c r="I276" s="154"/>
      <c r="L276" s="150"/>
      <c r="M276" s="155"/>
      <c r="T276" s="156"/>
      <c r="AT276" s="152" t="s">
        <v>176</v>
      </c>
      <c r="AU276" s="152" t="s">
        <v>88</v>
      </c>
      <c r="AV276" s="149" t="s">
        <v>86</v>
      </c>
      <c r="AW276" s="149" t="s">
        <v>34</v>
      </c>
      <c r="AX276" s="149" t="s">
        <v>78</v>
      </c>
      <c r="AY276" s="152" t="s">
        <v>165</v>
      </c>
    </row>
    <row r="277" spans="2:65" s="157" customFormat="1" ht="11.25">
      <c r="B277" s="158"/>
      <c r="C277" s="208"/>
      <c r="D277" s="151" t="s">
        <v>176</v>
      </c>
      <c r="E277" s="159" t="s">
        <v>1</v>
      </c>
      <c r="F277" s="160" t="s">
        <v>1860</v>
      </c>
      <c r="H277" s="161">
        <v>2.2749999999999999</v>
      </c>
      <c r="I277" s="162"/>
      <c r="L277" s="158"/>
      <c r="M277" s="163"/>
      <c r="T277" s="164"/>
      <c r="AT277" s="159" t="s">
        <v>176</v>
      </c>
      <c r="AU277" s="159" t="s">
        <v>88</v>
      </c>
      <c r="AV277" s="157" t="s">
        <v>88</v>
      </c>
      <c r="AW277" s="157" t="s">
        <v>34</v>
      </c>
      <c r="AX277" s="157" t="s">
        <v>86</v>
      </c>
      <c r="AY277" s="159" t="s">
        <v>165</v>
      </c>
    </row>
    <row r="278" spans="2:65" s="119" customFormat="1" ht="22.9" customHeight="1">
      <c r="B278" s="120"/>
      <c r="C278" s="210"/>
      <c r="D278" s="121" t="s">
        <v>77</v>
      </c>
      <c r="E278" s="130" t="s">
        <v>578</v>
      </c>
      <c r="F278" s="130" t="s">
        <v>741</v>
      </c>
      <c r="I278" s="123"/>
      <c r="J278" s="131">
        <f>BK278</f>
        <v>0</v>
      </c>
      <c r="L278" s="120"/>
      <c r="M278" s="125"/>
      <c r="P278" s="126">
        <f>SUM(P279:P281)</f>
        <v>0</v>
      </c>
      <c r="R278" s="126">
        <f>SUM(R279:R281)</f>
        <v>0</v>
      </c>
      <c r="T278" s="127">
        <f>SUM(T279:T281)</f>
        <v>0</v>
      </c>
      <c r="AR278" s="121" t="s">
        <v>86</v>
      </c>
      <c r="AT278" s="128" t="s">
        <v>77</v>
      </c>
      <c r="AU278" s="128" t="s">
        <v>86</v>
      </c>
      <c r="AY278" s="121" t="s">
        <v>165</v>
      </c>
      <c r="BK278" s="129">
        <f>SUM(BK279:BK281)</f>
        <v>0</v>
      </c>
    </row>
    <row r="279" spans="2:65" s="16" customFormat="1" ht="66.75" customHeight="1">
      <c r="B279" s="17"/>
      <c r="C279" s="205" t="s">
        <v>542</v>
      </c>
      <c r="D279" s="132" t="s">
        <v>167</v>
      </c>
      <c r="E279" s="133" t="s">
        <v>1861</v>
      </c>
      <c r="F279" s="134" t="s">
        <v>1862</v>
      </c>
      <c r="G279" s="135" t="s">
        <v>203</v>
      </c>
      <c r="H279" s="136">
        <v>1</v>
      </c>
      <c r="I279" s="137"/>
      <c r="J279" s="138">
        <f>ROUND(I279*H279,2)</f>
        <v>0</v>
      </c>
      <c r="K279" s="134" t="s">
        <v>1</v>
      </c>
      <c r="L279" s="17"/>
      <c r="M279" s="139" t="s">
        <v>1</v>
      </c>
      <c r="N279" s="140" t="s">
        <v>43</v>
      </c>
      <c r="P279" s="141">
        <f>O279*H279</f>
        <v>0</v>
      </c>
      <c r="Q279" s="141">
        <v>0</v>
      </c>
      <c r="R279" s="141">
        <f>Q279*H279</f>
        <v>0</v>
      </c>
      <c r="S279" s="141">
        <v>0</v>
      </c>
      <c r="T279" s="142">
        <f>S279*H279</f>
        <v>0</v>
      </c>
      <c r="AR279" s="143" t="s">
        <v>172</v>
      </c>
      <c r="AT279" s="143" t="s">
        <v>167</v>
      </c>
      <c r="AU279" s="143" t="s">
        <v>88</v>
      </c>
      <c r="AY279" s="2" t="s">
        <v>165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2" t="s">
        <v>86</v>
      </c>
      <c r="BK279" s="144">
        <f>ROUND(I279*H279,2)</f>
        <v>0</v>
      </c>
      <c r="BL279" s="2" t="s">
        <v>172</v>
      </c>
      <c r="BM279" s="143" t="s">
        <v>1863</v>
      </c>
    </row>
    <row r="280" spans="2:65" s="16" customFormat="1" ht="66.75" customHeight="1">
      <c r="B280" s="17"/>
      <c r="C280" s="205" t="s">
        <v>549</v>
      </c>
      <c r="D280" s="132" t="s">
        <v>167</v>
      </c>
      <c r="E280" s="133" t="s">
        <v>1864</v>
      </c>
      <c r="F280" s="134" t="s">
        <v>1865</v>
      </c>
      <c r="G280" s="135" t="s">
        <v>203</v>
      </c>
      <c r="H280" s="136">
        <v>1</v>
      </c>
      <c r="I280" s="137"/>
      <c r="J280" s="138">
        <f>ROUND(I280*H280,2)</f>
        <v>0</v>
      </c>
      <c r="K280" s="134" t="s">
        <v>1</v>
      </c>
      <c r="L280" s="17"/>
      <c r="M280" s="139" t="s">
        <v>1</v>
      </c>
      <c r="N280" s="140" t="s">
        <v>43</v>
      </c>
      <c r="P280" s="141">
        <f>O280*H280</f>
        <v>0</v>
      </c>
      <c r="Q280" s="141">
        <v>0</v>
      </c>
      <c r="R280" s="141">
        <f>Q280*H280</f>
        <v>0</v>
      </c>
      <c r="S280" s="141">
        <v>0</v>
      </c>
      <c r="T280" s="142">
        <f>S280*H280</f>
        <v>0</v>
      </c>
      <c r="AR280" s="143" t="s">
        <v>172</v>
      </c>
      <c r="AT280" s="143" t="s">
        <v>167</v>
      </c>
      <c r="AU280" s="143" t="s">
        <v>88</v>
      </c>
      <c r="AY280" s="2" t="s">
        <v>165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2" t="s">
        <v>86</v>
      </c>
      <c r="BK280" s="144">
        <f>ROUND(I280*H280,2)</f>
        <v>0</v>
      </c>
      <c r="BL280" s="2" t="s">
        <v>172</v>
      </c>
      <c r="BM280" s="143" t="s">
        <v>1866</v>
      </c>
    </row>
    <row r="281" spans="2:65" s="16" customFormat="1" ht="66.75" customHeight="1">
      <c r="B281" s="17"/>
      <c r="C281" s="205" t="s">
        <v>562</v>
      </c>
      <c r="D281" s="132" t="s">
        <v>167</v>
      </c>
      <c r="E281" s="133" t="s">
        <v>1867</v>
      </c>
      <c r="F281" s="134" t="s">
        <v>1868</v>
      </c>
      <c r="G281" s="135" t="s">
        <v>203</v>
      </c>
      <c r="H281" s="136">
        <v>1</v>
      </c>
      <c r="I281" s="137"/>
      <c r="J281" s="138">
        <f>ROUND(I281*H281,2)</f>
        <v>0</v>
      </c>
      <c r="K281" s="134" t="s">
        <v>1</v>
      </c>
      <c r="L281" s="17"/>
      <c r="M281" s="139" t="s">
        <v>1</v>
      </c>
      <c r="N281" s="140" t="s">
        <v>43</v>
      </c>
      <c r="P281" s="141">
        <f>O281*H281</f>
        <v>0</v>
      </c>
      <c r="Q281" s="141">
        <v>0</v>
      </c>
      <c r="R281" s="141">
        <f>Q281*H281</f>
        <v>0</v>
      </c>
      <c r="S281" s="141">
        <v>0</v>
      </c>
      <c r="T281" s="142">
        <f>S281*H281</f>
        <v>0</v>
      </c>
      <c r="AR281" s="143" t="s">
        <v>172</v>
      </c>
      <c r="AT281" s="143" t="s">
        <v>167</v>
      </c>
      <c r="AU281" s="143" t="s">
        <v>88</v>
      </c>
      <c r="AY281" s="2" t="s">
        <v>165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2" t="s">
        <v>86</v>
      </c>
      <c r="BK281" s="144">
        <f>ROUND(I281*H281,2)</f>
        <v>0</v>
      </c>
      <c r="BL281" s="2" t="s">
        <v>172</v>
      </c>
      <c r="BM281" s="143" t="s">
        <v>1869</v>
      </c>
    </row>
    <row r="282" spans="2:65" s="119" customFormat="1" ht="22.9" customHeight="1">
      <c r="B282" s="120"/>
      <c r="C282" s="210"/>
      <c r="D282" s="121" t="s">
        <v>77</v>
      </c>
      <c r="E282" s="130" t="s">
        <v>172</v>
      </c>
      <c r="F282" s="130" t="s">
        <v>746</v>
      </c>
      <c r="I282" s="123"/>
      <c r="J282" s="131">
        <f>BK282</f>
        <v>0</v>
      </c>
      <c r="L282" s="120"/>
      <c r="M282" s="125"/>
      <c r="P282" s="126">
        <f>SUM(P283:P321)</f>
        <v>0</v>
      </c>
      <c r="R282" s="126">
        <f>SUM(R283:R321)</f>
        <v>17.29335171</v>
      </c>
      <c r="T282" s="127">
        <f>SUM(T283:T321)</f>
        <v>0</v>
      </c>
      <c r="AR282" s="121" t="s">
        <v>86</v>
      </c>
      <c r="AT282" s="128" t="s">
        <v>77</v>
      </c>
      <c r="AU282" s="128" t="s">
        <v>86</v>
      </c>
      <c r="AY282" s="121" t="s">
        <v>165</v>
      </c>
      <c r="BK282" s="129">
        <f>SUM(BK283:BK321)</f>
        <v>0</v>
      </c>
    </row>
    <row r="283" spans="2:65" s="16" customFormat="1" ht="24.2" customHeight="1">
      <c r="B283" s="17"/>
      <c r="C283" s="205" t="s">
        <v>569</v>
      </c>
      <c r="D283" s="132" t="s">
        <v>167</v>
      </c>
      <c r="E283" s="133" t="s">
        <v>748</v>
      </c>
      <c r="F283" s="134" t="s">
        <v>749</v>
      </c>
      <c r="G283" s="135" t="s">
        <v>170</v>
      </c>
      <c r="H283" s="136">
        <v>7.7039999999999997</v>
      </c>
      <c r="I283" s="137"/>
      <c r="J283" s="138">
        <f>ROUND(I283*H283,2)</f>
        <v>0</v>
      </c>
      <c r="K283" s="134" t="s">
        <v>171</v>
      </c>
      <c r="L283" s="17"/>
      <c r="M283" s="139" t="s">
        <v>1</v>
      </c>
      <c r="N283" s="140" t="s">
        <v>43</v>
      </c>
      <c r="P283" s="141">
        <f>O283*H283</f>
        <v>0</v>
      </c>
      <c r="Q283" s="141">
        <v>2.16</v>
      </c>
      <c r="R283" s="141">
        <f>Q283*H283</f>
        <v>16.640640000000001</v>
      </c>
      <c r="S283" s="141">
        <v>0</v>
      </c>
      <c r="T283" s="142">
        <f>S283*H283</f>
        <v>0</v>
      </c>
      <c r="AR283" s="143" t="s">
        <v>172</v>
      </c>
      <c r="AT283" s="143" t="s">
        <v>167</v>
      </c>
      <c r="AU283" s="143" t="s">
        <v>88</v>
      </c>
      <c r="AY283" s="2" t="s">
        <v>165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2" t="s">
        <v>86</v>
      </c>
      <c r="BK283" s="144">
        <f>ROUND(I283*H283,2)</f>
        <v>0</v>
      </c>
      <c r="BL283" s="2" t="s">
        <v>172</v>
      </c>
      <c r="BM283" s="143" t="s">
        <v>1870</v>
      </c>
    </row>
    <row r="284" spans="2:65" s="16" customFormat="1">
      <c r="B284" s="17"/>
      <c r="C284" s="206"/>
      <c r="D284" s="145" t="s">
        <v>174</v>
      </c>
      <c r="F284" s="146" t="s">
        <v>751</v>
      </c>
      <c r="I284" s="147"/>
      <c r="L284" s="17"/>
      <c r="M284" s="148"/>
      <c r="T284" s="41"/>
      <c r="AT284" s="2" t="s">
        <v>174</v>
      </c>
      <c r="AU284" s="2" t="s">
        <v>88</v>
      </c>
    </row>
    <row r="285" spans="2:65" s="16" customFormat="1" ht="48.75">
      <c r="B285" s="17"/>
      <c r="C285" s="206"/>
      <c r="D285" s="151" t="s">
        <v>358</v>
      </c>
      <c r="F285" s="173" t="s">
        <v>752</v>
      </c>
      <c r="I285" s="147"/>
      <c r="L285" s="17"/>
      <c r="M285" s="148"/>
      <c r="T285" s="41"/>
      <c r="AT285" s="2" t="s">
        <v>358</v>
      </c>
      <c r="AU285" s="2" t="s">
        <v>88</v>
      </c>
    </row>
    <row r="286" spans="2:65" s="149" customFormat="1" ht="22.5">
      <c r="B286" s="150"/>
      <c r="C286" s="207"/>
      <c r="D286" s="151" t="s">
        <v>176</v>
      </c>
      <c r="E286" s="152" t="s">
        <v>1</v>
      </c>
      <c r="F286" s="153" t="s">
        <v>753</v>
      </c>
      <c r="H286" s="152" t="s">
        <v>1</v>
      </c>
      <c r="I286" s="154"/>
      <c r="L286" s="150"/>
      <c r="M286" s="155"/>
      <c r="T286" s="156"/>
      <c r="AT286" s="152" t="s">
        <v>176</v>
      </c>
      <c r="AU286" s="152" t="s">
        <v>88</v>
      </c>
      <c r="AV286" s="149" t="s">
        <v>86</v>
      </c>
      <c r="AW286" s="149" t="s">
        <v>34</v>
      </c>
      <c r="AX286" s="149" t="s">
        <v>78</v>
      </c>
      <c r="AY286" s="152" t="s">
        <v>165</v>
      </c>
    </row>
    <row r="287" spans="2:65" s="157" customFormat="1" ht="11.25">
      <c r="B287" s="158"/>
      <c r="C287" s="208"/>
      <c r="D287" s="151" t="s">
        <v>176</v>
      </c>
      <c r="E287" s="159" t="s">
        <v>1</v>
      </c>
      <c r="F287" s="160" t="s">
        <v>1871</v>
      </c>
      <c r="H287" s="161">
        <v>4.9000000000000004</v>
      </c>
      <c r="I287" s="162"/>
      <c r="L287" s="158"/>
      <c r="M287" s="163"/>
      <c r="T287" s="164"/>
      <c r="AT287" s="159" t="s">
        <v>176</v>
      </c>
      <c r="AU287" s="159" t="s">
        <v>88</v>
      </c>
      <c r="AV287" s="157" t="s">
        <v>88</v>
      </c>
      <c r="AW287" s="157" t="s">
        <v>34</v>
      </c>
      <c r="AX287" s="157" t="s">
        <v>78</v>
      </c>
      <c r="AY287" s="159" t="s">
        <v>165</v>
      </c>
    </row>
    <row r="288" spans="2:65" s="157" customFormat="1" ht="11.25">
      <c r="B288" s="158"/>
      <c r="C288" s="208"/>
      <c r="D288" s="151" t="s">
        <v>176</v>
      </c>
      <c r="E288" s="159" t="s">
        <v>1</v>
      </c>
      <c r="F288" s="160" t="s">
        <v>1872</v>
      </c>
      <c r="H288" s="161">
        <v>0.9</v>
      </c>
      <c r="I288" s="162"/>
      <c r="L288" s="158"/>
      <c r="M288" s="163"/>
      <c r="T288" s="164"/>
      <c r="AT288" s="159" t="s">
        <v>176</v>
      </c>
      <c r="AU288" s="159" t="s">
        <v>88</v>
      </c>
      <c r="AV288" s="157" t="s">
        <v>88</v>
      </c>
      <c r="AW288" s="157" t="s">
        <v>34</v>
      </c>
      <c r="AX288" s="157" t="s">
        <v>78</v>
      </c>
      <c r="AY288" s="159" t="s">
        <v>165</v>
      </c>
    </row>
    <row r="289" spans="2:65" s="157" customFormat="1" ht="11.25">
      <c r="B289" s="158"/>
      <c r="C289" s="208"/>
      <c r="D289" s="151" t="s">
        <v>176</v>
      </c>
      <c r="E289" s="159" t="s">
        <v>1</v>
      </c>
      <c r="F289" s="160" t="s">
        <v>1873</v>
      </c>
      <c r="H289" s="161">
        <v>1.1839999999999999</v>
      </c>
      <c r="I289" s="162"/>
      <c r="L289" s="158"/>
      <c r="M289" s="163"/>
      <c r="T289" s="164"/>
      <c r="AT289" s="159" t="s">
        <v>176</v>
      </c>
      <c r="AU289" s="159" t="s">
        <v>88</v>
      </c>
      <c r="AV289" s="157" t="s">
        <v>88</v>
      </c>
      <c r="AW289" s="157" t="s">
        <v>34</v>
      </c>
      <c r="AX289" s="157" t="s">
        <v>78</v>
      </c>
      <c r="AY289" s="159" t="s">
        <v>165</v>
      </c>
    </row>
    <row r="290" spans="2:65" s="157" customFormat="1" ht="11.25">
      <c r="B290" s="158"/>
      <c r="C290" s="208"/>
      <c r="D290" s="151" t="s">
        <v>176</v>
      </c>
      <c r="E290" s="159" t="s">
        <v>1</v>
      </c>
      <c r="F290" s="160" t="s">
        <v>1874</v>
      </c>
      <c r="H290" s="161">
        <v>0.14399999999999999</v>
      </c>
      <c r="I290" s="162"/>
      <c r="L290" s="158"/>
      <c r="M290" s="163"/>
      <c r="T290" s="164"/>
      <c r="AT290" s="159" t="s">
        <v>176</v>
      </c>
      <c r="AU290" s="159" t="s">
        <v>88</v>
      </c>
      <c r="AV290" s="157" t="s">
        <v>88</v>
      </c>
      <c r="AW290" s="157" t="s">
        <v>34</v>
      </c>
      <c r="AX290" s="157" t="s">
        <v>78</v>
      </c>
      <c r="AY290" s="159" t="s">
        <v>165</v>
      </c>
    </row>
    <row r="291" spans="2:65" s="157" customFormat="1" ht="11.25">
      <c r="B291" s="158"/>
      <c r="C291" s="208"/>
      <c r="D291" s="151" t="s">
        <v>176</v>
      </c>
      <c r="E291" s="159" t="s">
        <v>1</v>
      </c>
      <c r="F291" s="160" t="s">
        <v>1875</v>
      </c>
      <c r="H291" s="161">
        <v>0.57599999999999996</v>
      </c>
      <c r="I291" s="162"/>
      <c r="L291" s="158"/>
      <c r="M291" s="163"/>
      <c r="T291" s="164"/>
      <c r="AT291" s="159" t="s">
        <v>176</v>
      </c>
      <c r="AU291" s="159" t="s">
        <v>88</v>
      </c>
      <c r="AV291" s="157" t="s">
        <v>88</v>
      </c>
      <c r="AW291" s="157" t="s">
        <v>34</v>
      </c>
      <c r="AX291" s="157" t="s">
        <v>78</v>
      </c>
      <c r="AY291" s="159" t="s">
        <v>165</v>
      </c>
    </row>
    <row r="292" spans="2:65" s="165" customFormat="1" ht="11.25">
      <c r="B292" s="166"/>
      <c r="C292" s="209"/>
      <c r="D292" s="151" t="s">
        <v>176</v>
      </c>
      <c r="E292" s="167" t="s">
        <v>1</v>
      </c>
      <c r="F292" s="168" t="s">
        <v>191</v>
      </c>
      <c r="H292" s="169">
        <v>7.7039999999999997</v>
      </c>
      <c r="I292" s="170"/>
      <c r="L292" s="166"/>
      <c r="M292" s="171"/>
      <c r="T292" s="172"/>
      <c r="AT292" s="167" t="s">
        <v>176</v>
      </c>
      <c r="AU292" s="167" t="s">
        <v>88</v>
      </c>
      <c r="AV292" s="165" t="s">
        <v>172</v>
      </c>
      <c r="AW292" s="165" t="s">
        <v>34</v>
      </c>
      <c r="AX292" s="165" t="s">
        <v>86</v>
      </c>
      <c r="AY292" s="167" t="s">
        <v>165</v>
      </c>
    </row>
    <row r="293" spans="2:65" s="16" customFormat="1" ht="24.2" customHeight="1">
      <c r="B293" s="17"/>
      <c r="C293" s="205" t="s">
        <v>578</v>
      </c>
      <c r="D293" s="132" t="s">
        <v>167</v>
      </c>
      <c r="E293" s="133" t="s">
        <v>1876</v>
      </c>
      <c r="F293" s="134" t="s">
        <v>1877</v>
      </c>
      <c r="G293" s="135" t="s">
        <v>170</v>
      </c>
      <c r="H293" s="136">
        <v>0.22</v>
      </c>
      <c r="I293" s="137"/>
      <c r="J293" s="138">
        <f>ROUND(I293*H293,2)</f>
        <v>0</v>
      </c>
      <c r="K293" s="134" t="s">
        <v>1</v>
      </c>
      <c r="L293" s="17"/>
      <c r="M293" s="139" t="s">
        <v>1</v>
      </c>
      <c r="N293" s="140" t="s">
        <v>43</v>
      </c>
      <c r="P293" s="141">
        <f>O293*H293</f>
        <v>0</v>
      </c>
      <c r="Q293" s="141">
        <v>0</v>
      </c>
      <c r="R293" s="141">
        <f>Q293*H293</f>
        <v>0</v>
      </c>
      <c r="S293" s="141">
        <v>0</v>
      </c>
      <c r="T293" s="142">
        <f>S293*H293</f>
        <v>0</v>
      </c>
      <c r="AR293" s="143" t="s">
        <v>172</v>
      </c>
      <c r="AT293" s="143" t="s">
        <v>167</v>
      </c>
      <c r="AU293" s="143" t="s">
        <v>88</v>
      </c>
      <c r="AY293" s="2" t="s">
        <v>165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2" t="s">
        <v>86</v>
      </c>
      <c r="BK293" s="144">
        <f>ROUND(I293*H293,2)</f>
        <v>0</v>
      </c>
      <c r="BL293" s="2" t="s">
        <v>172</v>
      </c>
      <c r="BM293" s="143" t="s">
        <v>1878</v>
      </c>
    </row>
    <row r="294" spans="2:65" s="16" customFormat="1" ht="39">
      <c r="B294" s="17"/>
      <c r="C294" s="206"/>
      <c r="D294" s="151" t="s">
        <v>358</v>
      </c>
      <c r="F294" s="173" t="s">
        <v>1879</v>
      </c>
      <c r="I294" s="147"/>
      <c r="L294" s="17"/>
      <c r="M294" s="148"/>
      <c r="T294" s="41"/>
      <c r="AT294" s="2" t="s">
        <v>358</v>
      </c>
      <c r="AU294" s="2" t="s">
        <v>88</v>
      </c>
    </row>
    <row r="295" spans="2:65" s="149" customFormat="1" ht="11.25">
      <c r="B295" s="150"/>
      <c r="C295" s="207"/>
      <c r="D295" s="151" t="s">
        <v>176</v>
      </c>
      <c r="E295" s="152" t="s">
        <v>1</v>
      </c>
      <c r="F295" s="153" t="s">
        <v>1880</v>
      </c>
      <c r="H295" s="152" t="s">
        <v>1</v>
      </c>
      <c r="I295" s="154"/>
      <c r="L295" s="150"/>
      <c r="M295" s="155"/>
      <c r="T295" s="156"/>
      <c r="AT295" s="152" t="s">
        <v>176</v>
      </c>
      <c r="AU295" s="152" t="s">
        <v>88</v>
      </c>
      <c r="AV295" s="149" t="s">
        <v>86</v>
      </c>
      <c r="AW295" s="149" t="s">
        <v>34</v>
      </c>
      <c r="AX295" s="149" t="s">
        <v>78</v>
      </c>
      <c r="AY295" s="152" t="s">
        <v>165</v>
      </c>
    </row>
    <row r="296" spans="2:65" s="149" customFormat="1" ht="22.5">
      <c r="B296" s="150"/>
      <c r="C296" s="207"/>
      <c r="D296" s="151" t="s">
        <v>176</v>
      </c>
      <c r="E296" s="152" t="s">
        <v>1</v>
      </c>
      <c r="F296" s="153" t="s">
        <v>1881</v>
      </c>
      <c r="H296" s="152" t="s">
        <v>1</v>
      </c>
      <c r="I296" s="154"/>
      <c r="L296" s="150"/>
      <c r="M296" s="155"/>
      <c r="T296" s="156"/>
      <c r="AT296" s="152" t="s">
        <v>176</v>
      </c>
      <c r="AU296" s="152" t="s">
        <v>88</v>
      </c>
      <c r="AV296" s="149" t="s">
        <v>86</v>
      </c>
      <c r="AW296" s="149" t="s">
        <v>34</v>
      </c>
      <c r="AX296" s="149" t="s">
        <v>78</v>
      </c>
      <c r="AY296" s="152" t="s">
        <v>165</v>
      </c>
    </row>
    <row r="297" spans="2:65" s="157" customFormat="1" ht="11.25">
      <c r="B297" s="158"/>
      <c r="C297" s="208"/>
      <c r="D297" s="151" t="s">
        <v>176</v>
      </c>
      <c r="E297" s="159" t="s">
        <v>1</v>
      </c>
      <c r="F297" s="160" t="s">
        <v>1882</v>
      </c>
      <c r="H297" s="161">
        <v>0.22</v>
      </c>
      <c r="I297" s="162"/>
      <c r="L297" s="158"/>
      <c r="M297" s="163"/>
      <c r="T297" s="164"/>
      <c r="AT297" s="159" t="s">
        <v>176</v>
      </c>
      <c r="AU297" s="159" t="s">
        <v>88</v>
      </c>
      <c r="AV297" s="157" t="s">
        <v>88</v>
      </c>
      <c r="AW297" s="157" t="s">
        <v>34</v>
      </c>
      <c r="AX297" s="157" t="s">
        <v>78</v>
      </c>
      <c r="AY297" s="159" t="s">
        <v>165</v>
      </c>
    </row>
    <row r="298" spans="2:65" s="165" customFormat="1" ht="11.25">
      <c r="B298" s="166"/>
      <c r="C298" s="209"/>
      <c r="D298" s="151" t="s">
        <v>176</v>
      </c>
      <c r="E298" s="167" t="s">
        <v>1883</v>
      </c>
      <c r="F298" s="168" t="s">
        <v>191</v>
      </c>
      <c r="H298" s="169">
        <v>0.22</v>
      </c>
      <c r="I298" s="170"/>
      <c r="L298" s="166"/>
      <c r="M298" s="171"/>
      <c r="T298" s="172"/>
      <c r="AT298" s="167" t="s">
        <v>176</v>
      </c>
      <c r="AU298" s="167" t="s">
        <v>88</v>
      </c>
      <c r="AV298" s="165" t="s">
        <v>172</v>
      </c>
      <c r="AW298" s="165" t="s">
        <v>34</v>
      </c>
      <c r="AX298" s="165" t="s">
        <v>86</v>
      </c>
      <c r="AY298" s="167" t="s">
        <v>165</v>
      </c>
    </row>
    <row r="299" spans="2:65" s="16" customFormat="1" ht="21.75" customHeight="1">
      <c r="B299" s="17"/>
      <c r="C299" s="205" t="s">
        <v>583</v>
      </c>
      <c r="D299" s="132" t="s">
        <v>167</v>
      </c>
      <c r="E299" s="133" t="s">
        <v>796</v>
      </c>
      <c r="F299" s="134" t="s">
        <v>797</v>
      </c>
      <c r="G299" s="135" t="s">
        <v>170</v>
      </c>
      <c r="H299" s="136">
        <v>4.8570000000000002</v>
      </c>
      <c r="I299" s="137"/>
      <c r="J299" s="138">
        <f>ROUND(I299*H299,2)</f>
        <v>0</v>
      </c>
      <c r="K299" s="134" t="s">
        <v>171</v>
      </c>
      <c r="L299" s="17"/>
      <c r="M299" s="139" t="s">
        <v>1</v>
      </c>
      <c r="N299" s="140" t="s">
        <v>43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172</v>
      </c>
      <c r="AT299" s="143" t="s">
        <v>167</v>
      </c>
      <c r="AU299" s="143" t="s">
        <v>88</v>
      </c>
      <c r="AY299" s="2" t="s">
        <v>165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2" t="s">
        <v>86</v>
      </c>
      <c r="BK299" s="144">
        <f>ROUND(I299*H299,2)</f>
        <v>0</v>
      </c>
      <c r="BL299" s="2" t="s">
        <v>172</v>
      </c>
      <c r="BM299" s="143" t="s">
        <v>1884</v>
      </c>
    </row>
    <row r="300" spans="2:65" s="16" customFormat="1">
      <c r="B300" s="17"/>
      <c r="C300" s="206"/>
      <c r="D300" s="145" t="s">
        <v>174</v>
      </c>
      <c r="F300" s="146" t="s">
        <v>799</v>
      </c>
      <c r="I300" s="147"/>
      <c r="L300" s="17"/>
      <c r="M300" s="148"/>
      <c r="T300" s="41"/>
      <c r="AT300" s="2" t="s">
        <v>174</v>
      </c>
      <c r="AU300" s="2" t="s">
        <v>88</v>
      </c>
    </row>
    <row r="301" spans="2:65" s="16" customFormat="1" ht="19.5">
      <c r="B301" s="17"/>
      <c r="C301" s="206"/>
      <c r="D301" s="151" t="s">
        <v>205</v>
      </c>
      <c r="F301" s="173" t="s">
        <v>800</v>
      </c>
      <c r="I301" s="147"/>
      <c r="L301" s="17"/>
      <c r="M301" s="148"/>
      <c r="T301" s="41"/>
      <c r="AT301" s="2" t="s">
        <v>205</v>
      </c>
      <c r="AU301" s="2" t="s">
        <v>88</v>
      </c>
    </row>
    <row r="302" spans="2:65" s="149" customFormat="1" ht="11.25">
      <c r="B302" s="150"/>
      <c r="C302" s="207"/>
      <c r="D302" s="151" t="s">
        <v>176</v>
      </c>
      <c r="E302" s="152" t="s">
        <v>1</v>
      </c>
      <c r="F302" s="153" t="s">
        <v>1885</v>
      </c>
      <c r="H302" s="152" t="s">
        <v>1</v>
      </c>
      <c r="I302" s="154"/>
      <c r="L302" s="150"/>
      <c r="M302" s="155"/>
      <c r="T302" s="156"/>
      <c r="AT302" s="152" t="s">
        <v>176</v>
      </c>
      <c r="AU302" s="152" t="s">
        <v>88</v>
      </c>
      <c r="AV302" s="149" t="s">
        <v>86</v>
      </c>
      <c r="AW302" s="149" t="s">
        <v>34</v>
      </c>
      <c r="AX302" s="149" t="s">
        <v>78</v>
      </c>
      <c r="AY302" s="152" t="s">
        <v>165</v>
      </c>
    </row>
    <row r="303" spans="2:65" s="157" customFormat="1" ht="11.25">
      <c r="B303" s="158"/>
      <c r="C303" s="208"/>
      <c r="D303" s="151" t="s">
        <v>176</v>
      </c>
      <c r="E303" s="159" t="s">
        <v>1</v>
      </c>
      <c r="F303" s="160" t="s">
        <v>1886</v>
      </c>
      <c r="H303" s="161">
        <v>3.456</v>
      </c>
      <c r="I303" s="162"/>
      <c r="L303" s="158"/>
      <c r="M303" s="163"/>
      <c r="T303" s="164"/>
      <c r="AT303" s="159" t="s">
        <v>176</v>
      </c>
      <c r="AU303" s="159" t="s">
        <v>88</v>
      </c>
      <c r="AV303" s="157" t="s">
        <v>88</v>
      </c>
      <c r="AW303" s="157" t="s">
        <v>34</v>
      </c>
      <c r="AX303" s="157" t="s">
        <v>78</v>
      </c>
      <c r="AY303" s="159" t="s">
        <v>165</v>
      </c>
    </row>
    <row r="304" spans="2:65" s="149" customFormat="1" ht="11.25">
      <c r="B304" s="150"/>
      <c r="C304" s="207"/>
      <c r="D304" s="151" t="s">
        <v>176</v>
      </c>
      <c r="E304" s="152" t="s">
        <v>1</v>
      </c>
      <c r="F304" s="153" t="s">
        <v>1887</v>
      </c>
      <c r="H304" s="152" t="s">
        <v>1</v>
      </c>
      <c r="I304" s="154"/>
      <c r="L304" s="150"/>
      <c r="M304" s="155"/>
      <c r="T304" s="156"/>
      <c r="AT304" s="152" t="s">
        <v>176</v>
      </c>
      <c r="AU304" s="152" t="s">
        <v>88</v>
      </c>
      <c r="AV304" s="149" t="s">
        <v>86</v>
      </c>
      <c r="AW304" s="149" t="s">
        <v>34</v>
      </c>
      <c r="AX304" s="149" t="s">
        <v>78</v>
      </c>
      <c r="AY304" s="152" t="s">
        <v>165</v>
      </c>
    </row>
    <row r="305" spans="2:65" s="157" customFormat="1" ht="11.25">
      <c r="B305" s="158"/>
      <c r="C305" s="208"/>
      <c r="D305" s="151" t="s">
        <v>176</v>
      </c>
      <c r="E305" s="159" t="s">
        <v>1</v>
      </c>
      <c r="F305" s="160" t="s">
        <v>1888</v>
      </c>
      <c r="H305" s="161">
        <v>1.0009999999999999</v>
      </c>
      <c r="I305" s="162"/>
      <c r="L305" s="158"/>
      <c r="M305" s="163"/>
      <c r="T305" s="164"/>
      <c r="AT305" s="159" t="s">
        <v>176</v>
      </c>
      <c r="AU305" s="159" t="s">
        <v>88</v>
      </c>
      <c r="AV305" s="157" t="s">
        <v>88</v>
      </c>
      <c r="AW305" s="157" t="s">
        <v>34</v>
      </c>
      <c r="AX305" s="157" t="s">
        <v>78</v>
      </c>
      <c r="AY305" s="159" t="s">
        <v>165</v>
      </c>
    </row>
    <row r="306" spans="2:65" s="149" customFormat="1" ht="11.25">
      <c r="B306" s="150"/>
      <c r="C306" s="207"/>
      <c r="D306" s="151" t="s">
        <v>176</v>
      </c>
      <c r="E306" s="152" t="s">
        <v>1</v>
      </c>
      <c r="F306" s="153" t="s">
        <v>1889</v>
      </c>
      <c r="H306" s="152" t="s">
        <v>1</v>
      </c>
      <c r="I306" s="154"/>
      <c r="L306" s="150"/>
      <c r="M306" s="155"/>
      <c r="T306" s="156"/>
      <c r="AT306" s="152" t="s">
        <v>176</v>
      </c>
      <c r="AU306" s="152" t="s">
        <v>88</v>
      </c>
      <c r="AV306" s="149" t="s">
        <v>86</v>
      </c>
      <c r="AW306" s="149" t="s">
        <v>34</v>
      </c>
      <c r="AX306" s="149" t="s">
        <v>78</v>
      </c>
      <c r="AY306" s="152" t="s">
        <v>165</v>
      </c>
    </row>
    <row r="307" spans="2:65" s="157" customFormat="1" ht="11.25">
      <c r="B307" s="158"/>
      <c r="C307" s="208"/>
      <c r="D307" s="151" t="s">
        <v>176</v>
      </c>
      <c r="E307" s="159" t="s">
        <v>1</v>
      </c>
      <c r="F307" s="160" t="s">
        <v>1890</v>
      </c>
      <c r="H307" s="161">
        <v>0.4</v>
      </c>
      <c r="I307" s="162"/>
      <c r="L307" s="158"/>
      <c r="M307" s="163"/>
      <c r="T307" s="164"/>
      <c r="AT307" s="159" t="s">
        <v>176</v>
      </c>
      <c r="AU307" s="159" t="s">
        <v>88</v>
      </c>
      <c r="AV307" s="157" t="s">
        <v>88</v>
      </c>
      <c r="AW307" s="157" t="s">
        <v>34</v>
      </c>
      <c r="AX307" s="157" t="s">
        <v>78</v>
      </c>
      <c r="AY307" s="159" t="s">
        <v>165</v>
      </c>
    </row>
    <row r="308" spans="2:65" s="165" customFormat="1" ht="11.25">
      <c r="B308" s="166"/>
      <c r="C308" s="209"/>
      <c r="D308" s="151" t="s">
        <v>176</v>
      </c>
      <c r="E308" s="167" t="s">
        <v>1</v>
      </c>
      <c r="F308" s="168" t="s">
        <v>191</v>
      </c>
      <c r="H308" s="169">
        <v>4.8570000000000002</v>
      </c>
      <c r="I308" s="170"/>
      <c r="L308" s="166"/>
      <c r="M308" s="171"/>
      <c r="T308" s="172"/>
      <c r="AT308" s="167" t="s">
        <v>176</v>
      </c>
      <c r="AU308" s="167" t="s">
        <v>88</v>
      </c>
      <c r="AV308" s="165" t="s">
        <v>172</v>
      </c>
      <c r="AW308" s="165" t="s">
        <v>34</v>
      </c>
      <c r="AX308" s="165" t="s">
        <v>86</v>
      </c>
      <c r="AY308" s="167" t="s">
        <v>165</v>
      </c>
    </row>
    <row r="309" spans="2:65" s="16" customFormat="1" ht="24.2" customHeight="1">
      <c r="B309" s="17"/>
      <c r="C309" s="205" t="s">
        <v>590</v>
      </c>
      <c r="D309" s="132" t="s">
        <v>167</v>
      </c>
      <c r="E309" s="133" t="s">
        <v>806</v>
      </c>
      <c r="F309" s="134" t="s">
        <v>807</v>
      </c>
      <c r="G309" s="135" t="s">
        <v>268</v>
      </c>
      <c r="H309" s="136">
        <v>5.24</v>
      </c>
      <c r="I309" s="137"/>
      <c r="J309" s="138">
        <f>ROUND(I309*H309,2)</f>
        <v>0</v>
      </c>
      <c r="K309" s="134" t="s">
        <v>171</v>
      </c>
      <c r="L309" s="17"/>
      <c r="M309" s="139" t="s">
        <v>1</v>
      </c>
      <c r="N309" s="140" t="s">
        <v>43</v>
      </c>
      <c r="P309" s="141">
        <f>O309*H309</f>
        <v>0</v>
      </c>
      <c r="Q309" s="141">
        <v>6.3200000000000001E-3</v>
      </c>
      <c r="R309" s="141">
        <f>Q309*H309</f>
        <v>3.3116800000000002E-2</v>
      </c>
      <c r="S309" s="141">
        <v>0</v>
      </c>
      <c r="T309" s="142">
        <f>S309*H309</f>
        <v>0</v>
      </c>
      <c r="AR309" s="143" t="s">
        <v>172</v>
      </c>
      <c r="AT309" s="143" t="s">
        <v>167</v>
      </c>
      <c r="AU309" s="143" t="s">
        <v>88</v>
      </c>
      <c r="AY309" s="2" t="s">
        <v>165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2" t="s">
        <v>86</v>
      </c>
      <c r="BK309" s="144">
        <f>ROUND(I309*H309,2)</f>
        <v>0</v>
      </c>
      <c r="BL309" s="2" t="s">
        <v>172</v>
      </c>
      <c r="BM309" s="143" t="s">
        <v>1891</v>
      </c>
    </row>
    <row r="310" spans="2:65" s="16" customFormat="1">
      <c r="B310" s="17"/>
      <c r="C310" s="206"/>
      <c r="D310" s="145" t="s">
        <v>174</v>
      </c>
      <c r="F310" s="146" t="s">
        <v>809</v>
      </c>
      <c r="I310" s="147"/>
      <c r="L310" s="17"/>
      <c r="M310" s="148"/>
      <c r="T310" s="41"/>
      <c r="AT310" s="2" t="s">
        <v>174</v>
      </c>
      <c r="AU310" s="2" t="s">
        <v>88</v>
      </c>
    </row>
    <row r="311" spans="2:65" s="149" customFormat="1" ht="11.25">
      <c r="B311" s="150"/>
      <c r="C311" s="207"/>
      <c r="D311" s="151" t="s">
        <v>176</v>
      </c>
      <c r="E311" s="152" t="s">
        <v>1</v>
      </c>
      <c r="F311" s="153" t="s">
        <v>1885</v>
      </c>
      <c r="H311" s="152" t="s">
        <v>1</v>
      </c>
      <c r="I311" s="154"/>
      <c r="L311" s="150"/>
      <c r="M311" s="155"/>
      <c r="T311" s="156"/>
      <c r="AT311" s="152" t="s">
        <v>176</v>
      </c>
      <c r="AU311" s="152" t="s">
        <v>88</v>
      </c>
      <c r="AV311" s="149" t="s">
        <v>86</v>
      </c>
      <c r="AW311" s="149" t="s">
        <v>34</v>
      </c>
      <c r="AX311" s="149" t="s">
        <v>78</v>
      </c>
      <c r="AY311" s="152" t="s">
        <v>165</v>
      </c>
    </row>
    <row r="312" spans="2:65" s="157" customFormat="1" ht="11.25">
      <c r="B312" s="158"/>
      <c r="C312" s="208"/>
      <c r="D312" s="151" t="s">
        <v>176</v>
      </c>
      <c r="E312" s="159" t="s">
        <v>1</v>
      </c>
      <c r="F312" s="160" t="s">
        <v>1892</v>
      </c>
      <c r="H312" s="161">
        <v>2.88</v>
      </c>
      <c r="I312" s="162"/>
      <c r="L312" s="158"/>
      <c r="M312" s="163"/>
      <c r="T312" s="164"/>
      <c r="AT312" s="159" t="s">
        <v>176</v>
      </c>
      <c r="AU312" s="159" t="s">
        <v>88</v>
      </c>
      <c r="AV312" s="157" t="s">
        <v>88</v>
      </c>
      <c r="AW312" s="157" t="s">
        <v>34</v>
      </c>
      <c r="AX312" s="157" t="s">
        <v>78</v>
      </c>
      <c r="AY312" s="159" t="s">
        <v>165</v>
      </c>
    </row>
    <row r="313" spans="2:65" s="149" customFormat="1" ht="11.25">
      <c r="B313" s="150"/>
      <c r="C313" s="207"/>
      <c r="D313" s="151" t="s">
        <v>176</v>
      </c>
      <c r="E313" s="152" t="s">
        <v>1</v>
      </c>
      <c r="F313" s="153" t="s">
        <v>1887</v>
      </c>
      <c r="H313" s="152" t="s">
        <v>1</v>
      </c>
      <c r="I313" s="154"/>
      <c r="L313" s="150"/>
      <c r="M313" s="155"/>
      <c r="T313" s="156"/>
      <c r="AT313" s="152" t="s">
        <v>176</v>
      </c>
      <c r="AU313" s="152" t="s">
        <v>88</v>
      </c>
      <c r="AV313" s="149" t="s">
        <v>86</v>
      </c>
      <c r="AW313" s="149" t="s">
        <v>34</v>
      </c>
      <c r="AX313" s="149" t="s">
        <v>78</v>
      </c>
      <c r="AY313" s="152" t="s">
        <v>165</v>
      </c>
    </row>
    <row r="314" spans="2:65" s="157" customFormat="1" ht="11.25">
      <c r="B314" s="158"/>
      <c r="C314" s="208"/>
      <c r="D314" s="151" t="s">
        <v>176</v>
      </c>
      <c r="E314" s="159" t="s">
        <v>1</v>
      </c>
      <c r="F314" s="160" t="s">
        <v>1893</v>
      </c>
      <c r="H314" s="161">
        <v>1.56</v>
      </c>
      <c r="I314" s="162"/>
      <c r="L314" s="158"/>
      <c r="M314" s="163"/>
      <c r="T314" s="164"/>
      <c r="AT314" s="159" t="s">
        <v>176</v>
      </c>
      <c r="AU314" s="159" t="s">
        <v>88</v>
      </c>
      <c r="AV314" s="157" t="s">
        <v>88</v>
      </c>
      <c r="AW314" s="157" t="s">
        <v>34</v>
      </c>
      <c r="AX314" s="157" t="s">
        <v>78</v>
      </c>
      <c r="AY314" s="159" t="s">
        <v>165</v>
      </c>
    </row>
    <row r="315" spans="2:65" s="149" customFormat="1" ht="11.25">
      <c r="B315" s="150"/>
      <c r="C315" s="207"/>
      <c r="D315" s="151" t="s">
        <v>176</v>
      </c>
      <c r="E315" s="152" t="s">
        <v>1</v>
      </c>
      <c r="F315" s="153" t="s">
        <v>1889</v>
      </c>
      <c r="H315" s="152" t="s">
        <v>1</v>
      </c>
      <c r="I315" s="154"/>
      <c r="L315" s="150"/>
      <c r="M315" s="155"/>
      <c r="T315" s="156"/>
      <c r="AT315" s="152" t="s">
        <v>176</v>
      </c>
      <c r="AU315" s="152" t="s">
        <v>88</v>
      </c>
      <c r="AV315" s="149" t="s">
        <v>86</v>
      </c>
      <c r="AW315" s="149" t="s">
        <v>34</v>
      </c>
      <c r="AX315" s="149" t="s">
        <v>78</v>
      </c>
      <c r="AY315" s="152" t="s">
        <v>165</v>
      </c>
    </row>
    <row r="316" spans="2:65" s="157" customFormat="1" ht="11.25">
      <c r="B316" s="158"/>
      <c r="C316" s="208"/>
      <c r="D316" s="151" t="s">
        <v>176</v>
      </c>
      <c r="E316" s="159" t="s">
        <v>1</v>
      </c>
      <c r="F316" s="160" t="s">
        <v>1894</v>
      </c>
      <c r="H316" s="161">
        <v>0.8</v>
      </c>
      <c r="I316" s="162"/>
      <c r="L316" s="158"/>
      <c r="M316" s="163"/>
      <c r="T316" s="164"/>
      <c r="AT316" s="159" t="s">
        <v>176</v>
      </c>
      <c r="AU316" s="159" t="s">
        <v>88</v>
      </c>
      <c r="AV316" s="157" t="s">
        <v>88</v>
      </c>
      <c r="AW316" s="157" t="s">
        <v>34</v>
      </c>
      <c r="AX316" s="157" t="s">
        <v>78</v>
      </c>
      <c r="AY316" s="159" t="s">
        <v>165</v>
      </c>
    </row>
    <row r="317" spans="2:65" s="165" customFormat="1" ht="11.25">
      <c r="B317" s="166"/>
      <c r="C317" s="209"/>
      <c r="D317" s="151" t="s">
        <v>176</v>
      </c>
      <c r="E317" s="167" t="s">
        <v>1</v>
      </c>
      <c r="F317" s="168" t="s">
        <v>191</v>
      </c>
      <c r="H317" s="169">
        <v>5.24</v>
      </c>
      <c r="I317" s="170"/>
      <c r="L317" s="166"/>
      <c r="M317" s="171"/>
      <c r="T317" s="172"/>
      <c r="AT317" s="167" t="s">
        <v>176</v>
      </c>
      <c r="AU317" s="167" t="s">
        <v>88</v>
      </c>
      <c r="AV317" s="165" t="s">
        <v>172</v>
      </c>
      <c r="AW317" s="165" t="s">
        <v>34</v>
      </c>
      <c r="AX317" s="165" t="s">
        <v>86</v>
      </c>
      <c r="AY317" s="167" t="s">
        <v>165</v>
      </c>
    </row>
    <row r="318" spans="2:65" s="16" customFormat="1" ht="24.2" customHeight="1">
      <c r="B318" s="17"/>
      <c r="C318" s="205" t="s">
        <v>596</v>
      </c>
      <c r="D318" s="132" t="s">
        <v>167</v>
      </c>
      <c r="E318" s="133" t="s">
        <v>815</v>
      </c>
      <c r="F318" s="134" t="s">
        <v>816</v>
      </c>
      <c r="G318" s="135" t="s">
        <v>278</v>
      </c>
      <c r="H318" s="136">
        <v>0.58299999999999996</v>
      </c>
      <c r="I318" s="137"/>
      <c r="J318" s="138">
        <f>ROUND(I318*H318,2)</f>
        <v>0</v>
      </c>
      <c r="K318" s="134" t="s">
        <v>171</v>
      </c>
      <c r="L318" s="17"/>
      <c r="M318" s="139" t="s">
        <v>1</v>
      </c>
      <c r="N318" s="140" t="s">
        <v>43</v>
      </c>
      <c r="P318" s="141">
        <f>O318*H318</f>
        <v>0</v>
      </c>
      <c r="Q318" s="141">
        <v>1.06277</v>
      </c>
      <c r="R318" s="141">
        <f>Q318*H318</f>
        <v>0.61959491</v>
      </c>
      <c r="S318" s="141">
        <v>0</v>
      </c>
      <c r="T318" s="142">
        <f>S318*H318</f>
        <v>0</v>
      </c>
      <c r="AR318" s="143" t="s">
        <v>172</v>
      </c>
      <c r="AT318" s="143" t="s">
        <v>167</v>
      </c>
      <c r="AU318" s="143" t="s">
        <v>88</v>
      </c>
      <c r="AY318" s="2" t="s">
        <v>165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2" t="s">
        <v>86</v>
      </c>
      <c r="BK318" s="144">
        <f>ROUND(I318*H318,2)</f>
        <v>0</v>
      </c>
      <c r="BL318" s="2" t="s">
        <v>172</v>
      </c>
      <c r="BM318" s="143" t="s">
        <v>1895</v>
      </c>
    </row>
    <row r="319" spans="2:65" s="16" customFormat="1">
      <c r="B319" s="17"/>
      <c r="C319" s="206"/>
      <c r="D319" s="145" t="s">
        <v>174</v>
      </c>
      <c r="F319" s="146" t="s">
        <v>818</v>
      </c>
      <c r="I319" s="147"/>
      <c r="L319" s="17"/>
      <c r="M319" s="148"/>
      <c r="T319" s="41"/>
      <c r="AT319" s="2" t="s">
        <v>174</v>
      </c>
      <c r="AU319" s="2" t="s">
        <v>88</v>
      </c>
    </row>
    <row r="320" spans="2:65" s="149" customFormat="1" ht="22.5">
      <c r="B320" s="150"/>
      <c r="C320" s="207"/>
      <c r="D320" s="151" t="s">
        <v>176</v>
      </c>
      <c r="E320" s="152" t="s">
        <v>1</v>
      </c>
      <c r="F320" s="153" t="s">
        <v>567</v>
      </c>
      <c r="H320" s="152" t="s">
        <v>1</v>
      </c>
      <c r="I320" s="154"/>
      <c r="L320" s="150"/>
      <c r="M320" s="155"/>
      <c r="T320" s="156"/>
      <c r="AT320" s="152" t="s">
        <v>176</v>
      </c>
      <c r="AU320" s="152" t="s">
        <v>88</v>
      </c>
      <c r="AV320" s="149" t="s">
        <v>86</v>
      </c>
      <c r="AW320" s="149" t="s">
        <v>34</v>
      </c>
      <c r="AX320" s="149" t="s">
        <v>78</v>
      </c>
      <c r="AY320" s="152" t="s">
        <v>165</v>
      </c>
    </row>
    <row r="321" spans="2:65" s="157" customFormat="1" ht="11.25">
      <c r="B321" s="158"/>
      <c r="C321" s="208"/>
      <c r="D321" s="151" t="s">
        <v>176</v>
      </c>
      <c r="E321" s="159" t="s">
        <v>1</v>
      </c>
      <c r="F321" s="160" t="s">
        <v>1896</v>
      </c>
      <c r="H321" s="161">
        <v>0.58299999999999996</v>
      </c>
      <c r="I321" s="162"/>
      <c r="L321" s="158"/>
      <c r="M321" s="163"/>
      <c r="T321" s="164"/>
      <c r="AT321" s="159" t="s">
        <v>176</v>
      </c>
      <c r="AU321" s="159" t="s">
        <v>88</v>
      </c>
      <c r="AV321" s="157" t="s">
        <v>88</v>
      </c>
      <c r="AW321" s="157" t="s">
        <v>34</v>
      </c>
      <c r="AX321" s="157" t="s">
        <v>86</v>
      </c>
      <c r="AY321" s="159" t="s">
        <v>165</v>
      </c>
    </row>
    <row r="322" spans="2:65" s="119" customFormat="1" ht="22.9" customHeight="1">
      <c r="B322" s="120"/>
      <c r="C322" s="210"/>
      <c r="D322" s="121" t="s">
        <v>77</v>
      </c>
      <c r="E322" s="130" t="s">
        <v>200</v>
      </c>
      <c r="F322" s="130" t="s">
        <v>1897</v>
      </c>
      <c r="I322" s="123"/>
      <c r="J322" s="131">
        <f>BK322</f>
        <v>0</v>
      </c>
      <c r="L322" s="120"/>
      <c r="M322" s="125"/>
      <c r="P322" s="126">
        <f>SUM(P323:P330)</f>
        <v>0</v>
      </c>
      <c r="R322" s="126">
        <f>SUM(R323:R330)</f>
        <v>2.4494400000000001</v>
      </c>
      <c r="T322" s="127">
        <f>SUM(T323:T330)</f>
        <v>0</v>
      </c>
      <c r="AR322" s="121" t="s">
        <v>86</v>
      </c>
      <c r="AT322" s="128" t="s">
        <v>77</v>
      </c>
      <c r="AU322" s="128" t="s">
        <v>86</v>
      </c>
      <c r="AY322" s="121" t="s">
        <v>165</v>
      </c>
      <c r="BK322" s="129">
        <f>SUM(BK323:BK330)</f>
        <v>0</v>
      </c>
    </row>
    <row r="323" spans="2:65" s="16" customFormat="1" ht="33" customHeight="1">
      <c r="B323" s="17"/>
      <c r="C323" s="205" t="s">
        <v>603</v>
      </c>
      <c r="D323" s="132" t="s">
        <v>167</v>
      </c>
      <c r="E323" s="133" t="s">
        <v>1898</v>
      </c>
      <c r="F323" s="134" t="s">
        <v>1899</v>
      </c>
      <c r="G323" s="135" t="s">
        <v>268</v>
      </c>
      <c r="H323" s="136">
        <v>4</v>
      </c>
      <c r="I323" s="137"/>
      <c r="J323" s="138">
        <f>ROUND(I323*H323,2)</f>
        <v>0</v>
      </c>
      <c r="K323" s="134" t="s">
        <v>171</v>
      </c>
      <c r="L323" s="17"/>
      <c r="M323" s="139" t="s">
        <v>1</v>
      </c>
      <c r="N323" s="140" t="s">
        <v>43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172</v>
      </c>
      <c r="AT323" s="143" t="s">
        <v>167</v>
      </c>
      <c r="AU323" s="143" t="s">
        <v>88</v>
      </c>
      <c r="AY323" s="2" t="s">
        <v>165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2" t="s">
        <v>86</v>
      </c>
      <c r="BK323" s="144">
        <f>ROUND(I323*H323,2)</f>
        <v>0</v>
      </c>
      <c r="BL323" s="2" t="s">
        <v>172</v>
      </c>
      <c r="BM323" s="143" t="s">
        <v>1900</v>
      </c>
    </row>
    <row r="324" spans="2:65" s="16" customFormat="1">
      <c r="B324" s="17"/>
      <c r="C324" s="206"/>
      <c r="D324" s="145" t="s">
        <v>174</v>
      </c>
      <c r="F324" s="146" t="s">
        <v>1901</v>
      </c>
      <c r="I324" s="147"/>
      <c r="L324" s="17"/>
      <c r="M324" s="148"/>
      <c r="T324" s="41"/>
      <c r="AT324" s="2" t="s">
        <v>174</v>
      </c>
      <c r="AU324" s="2" t="s">
        <v>88</v>
      </c>
    </row>
    <row r="325" spans="2:65" s="149" customFormat="1" ht="11.25">
      <c r="B325" s="150"/>
      <c r="C325" s="207"/>
      <c r="D325" s="151" t="s">
        <v>176</v>
      </c>
      <c r="E325" s="152" t="s">
        <v>1</v>
      </c>
      <c r="F325" s="153" t="s">
        <v>1902</v>
      </c>
      <c r="H325" s="152" t="s">
        <v>1</v>
      </c>
      <c r="I325" s="154"/>
      <c r="L325" s="150"/>
      <c r="M325" s="155"/>
      <c r="T325" s="156"/>
      <c r="AT325" s="152" t="s">
        <v>176</v>
      </c>
      <c r="AU325" s="152" t="s">
        <v>88</v>
      </c>
      <c r="AV325" s="149" t="s">
        <v>86</v>
      </c>
      <c r="AW325" s="149" t="s">
        <v>34</v>
      </c>
      <c r="AX325" s="149" t="s">
        <v>78</v>
      </c>
      <c r="AY325" s="152" t="s">
        <v>165</v>
      </c>
    </row>
    <row r="326" spans="2:65" s="157" customFormat="1" ht="11.25">
      <c r="B326" s="158"/>
      <c r="C326" s="208"/>
      <c r="D326" s="151" t="s">
        <v>176</v>
      </c>
      <c r="E326" s="159" t="s">
        <v>1</v>
      </c>
      <c r="F326" s="160" t="s">
        <v>1903</v>
      </c>
      <c r="H326" s="161">
        <v>4</v>
      </c>
      <c r="I326" s="162"/>
      <c r="L326" s="158"/>
      <c r="M326" s="163"/>
      <c r="T326" s="164"/>
      <c r="AT326" s="159" t="s">
        <v>176</v>
      </c>
      <c r="AU326" s="159" t="s">
        <v>88</v>
      </c>
      <c r="AV326" s="157" t="s">
        <v>88</v>
      </c>
      <c r="AW326" s="157" t="s">
        <v>34</v>
      </c>
      <c r="AX326" s="157" t="s">
        <v>86</v>
      </c>
      <c r="AY326" s="159" t="s">
        <v>165</v>
      </c>
    </row>
    <row r="327" spans="2:65" s="16" customFormat="1" ht="24.2" customHeight="1">
      <c r="B327" s="17"/>
      <c r="C327" s="205" t="s">
        <v>610</v>
      </c>
      <c r="D327" s="132" t="s">
        <v>167</v>
      </c>
      <c r="E327" s="133" t="s">
        <v>1904</v>
      </c>
      <c r="F327" s="134" t="s">
        <v>1905</v>
      </c>
      <c r="G327" s="135" t="s">
        <v>268</v>
      </c>
      <c r="H327" s="136">
        <v>4</v>
      </c>
      <c r="I327" s="137"/>
      <c r="J327" s="138">
        <f>ROUND(I327*H327,2)</f>
        <v>0</v>
      </c>
      <c r="K327" s="134" t="s">
        <v>171</v>
      </c>
      <c r="L327" s="17"/>
      <c r="M327" s="139" t="s">
        <v>1</v>
      </c>
      <c r="N327" s="140" t="s">
        <v>43</v>
      </c>
      <c r="P327" s="141">
        <f>O327*H327</f>
        <v>0</v>
      </c>
      <c r="Q327" s="141">
        <v>0.19536000000000001</v>
      </c>
      <c r="R327" s="141">
        <f>Q327*H327</f>
        <v>0.78144000000000002</v>
      </c>
      <c r="S327" s="141">
        <v>0</v>
      </c>
      <c r="T327" s="142">
        <f>S327*H327</f>
        <v>0</v>
      </c>
      <c r="AR327" s="143" t="s">
        <v>172</v>
      </c>
      <c r="AT327" s="143" t="s">
        <v>167</v>
      </c>
      <c r="AU327" s="143" t="s">
        <v>88</v>
      </c>
      <c r="AY327" s="2" t="s">
        <v>165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2" t="s">
        <v>86</v>
      </c>
      <c r="BK327" s="144">
        <f>ROUND(I327*H327,2)</f>
        <v>0</v>
      </c>
      <c r="BL327" s="2" t="s">
        <v>172</v>
      </c>
      <c r="BM327" s="143" t="s">
        <v>1906</v>
      </c>
    </row>
    <row r="328" spans="2:65" s="16" customFormat="1">
      <c r="B328" s="17"/>
      <c r="C328" s="206"/>
      <c r="D328" s="145" t="s">
        <v>174</v>
      </c>
      <c r="F328" s="146" t="s">
        <v>1907</v>
      </c>
      <c r="I328" s="147"/>
      <c r="L328" s="17"/>
      <c r="M328" s="148"/>
      <c r="T328" s="41"/>
      <c r="AT328" s="2" t="s">
        <v>174</v>
      </c>
      <c r="AU328" s="2" t="s">
        <v>88</v>
      </c>
    </row>
    <row r="329" spans="2:65" s="16" customFormat="1" ht="16.5" customHeight="1">
      <c r="B329" s="17"/>
      <c r="C329" s="213" t="s">
        <v>616</v>
      </c>
      <c r="D329" s="178" t="s">
        <v>416</v>
      </c>
      <c r="E329" s="179" t="s">
        <v>1908</v>
      </c>
      <c r="F329" s="180" t="s">
        <v>1909</v>
      </c>
      <c r="G329" s="181" t="s">
        <v>268</v>
      </c>
      <c r="H329" s="182">
        <v>4</v>
      </c>
      <c r="I329" s="183"/>
      <c r="J329" s="184">
        <f>ROUND(I329*H329,2)</f>
        <v>0</v>
      </c>
      <c r="K329" s="180" t="s">
        <v>171</v>
      </c>
      <c r="L329" s="185"/>
      <c r="M329" s="186" t="s">
        <v>1</v>
      </c>
      <c r="N329" s="187" t="s">
        <v>43</v>
      </c>
      <c r="P329" s="141">
        <f>O329*H329</f>
        <v>0</v>
      </c>
      <c r="Q329" s="141">
        <v>0.41699999999999998</v>
      </c>
      <c r="R329" s="141">
        <f>Q329*H329</f>
        <v>1.6679999999999999</v>
      </c>
      <c r="S329" s="141">
        <v>0</v>
      </c>
      <c r="T329" s="142">
        <f>S329*H329</f>
        <v>0</v>
      </c>
      <c r="AR329" s="143" t="s">
        <v>220</v>
      </c>
      <c r="AT329" s="143" t="s">
        <v>416</v>
      </c>
      <c r="AU329" s="143" t="s">
        <v>88</v>
      </c>
      <c r="AY329" s="2" t="s">
        <v>165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2" t="s">
        <v>86</v>
      </c>
      <c r="BK329" s="144">
        <f>ROUND(I329*H329,2)</f>
        <v>0</v>
      </c>
      <c r="BL329" s="2" t="s">
        <v>172</v>
      </c>
      <c r="BM329" s="143" t="s">
        <v>1910</v>
      </c>
    </row>
    <row r="330" spans="2:65" s="157" customFormat="1" ht="11.25">
      <c r="B330" s="158"/>
      <c r="C330" s="208"/>
      <c r="D330" s="151" t="s">
        <v>176</v>
      </c>
      <c r="F330" s="160" t="s">
        <v>1911</v>
      </c>
      <c r="H330" s="161">
        <v>4</v>
      </c>
      <c r="I330" s="162"/>
      <c r="L330" s="158"/>
      <c r="M330" s="163"/>
      <c r="T330" s="164"/>
      <c r="AT330" s="159" t="s">
        <v>176</v>
      </c>
      <c r="AU330" s="159" t="s">
        <v>88</v>
      </c>
      <c r="AV330" s="157" t="s">
        <v>88</v>
      </c>
      <c r="AW330" s="157" t="s">
        <v>4</v>
      </c>
      <c r="AX330" s="157" t="s">
        <v>86</v>
      </c>
      <c r="AY330" s="159" t="s">
        <v>165</v>
      </c>
    </row>
    <row r="331" spans="2:65" s="119" customFormat="1" ht="22.9" customHeight="1">
      <c r="B331" s="120"/>
      <c r="C331" s="210"/>
      <c r="D331" s="121" t="s">
        <v>77</v>
      </c>
      <c r="E331" s="130" t="s">
        <v>220</v>
      </c>
      <c r="F331" s="130" t="s">
        <v>908</v>
      </c>
      <c r="I331" s="123"/>
      <c r="J331" s="131">
        <f>BK331</f>
        <v>0</v>
      </c>
      <c r="L331" s="120"/>
      <c r="M331" s="125"/>
      <c r="P331" s="126">
        <f>SUM(P332:P377)</f>
        <v>0</v>
      </c>
      <c r="R331" s="126">
        <f>SUM(R332:R377)</f>
        <v>8.4262678199999996</v>
      </c>
      <c r="T331" s="127">
        <f>SUM(T332:T377)</f>
        <v>0</v>
      </c>
      <c r="AR331" s="121" t="s">
        <v>86</v>
      </c>
      <c r="AT331" s="128" t="s">
        <v>77</v>
      </c>
      <c r="AU331" s="128" t="s">
        <v>86</v>
      </c>
      <c r="AY331" s="121" t="s">
        <v>165</v>
      </c>
      <c r="BK331" s="129">
        <f>SUM(BK332:BK377)</f>
        <v>0</v>
      </c>
    </row>
    <row r="332" spans="2:65" s="16" customFormat="1" ht="21.75" customHeight="1">
      <c r="B332" s="17"/>
      <c r="C332" s="205" t="s">
        <v>622</v>
      </c>
      <c r="D332" s="132" t="s">
        <v>167</v>
      </c>
      <c r="E332" s="133" t="s">
        <v>1912</v>
      </c>
      <c r="F332" s="134" t="s">
        <v>1913</v>
      </c>
      <c r="G332" s="135" t="s">
        <v>452</v>
      </c>
      <c r="H332" s="136">
        <v>1</v>
      </c>
      <c r="I332" s="137"/>
      <c r="J332" s="138">
        <f>ROUND(I332*H332,2)</f>
        <v>0</v>
      </c>
      <c r="K332" s="134" t="s">
        <v>171</v>
      </c>
      <c r="L332" s="17"/>
      <c r="M332" s="139" t="s">
        <v>1</v>
      </c>
      <c r="N332" s="140" t="s">
        <v>43</v>
      </c>
      <c r="P332" s="141">
        <f>O332*H332</f>
        <v>0</v>
      </c>
      <c r="Q332" s="141">
        <v>6.6E-3</v>
      </c>
      <c r="R332" s="141">
        <f>Q332*H332</f>
        <v>6.6E-3</v>
      </c>
      <c r="S332" s="141">
        <v>0</v>
      </c>
      <c r="T332" s="142">
        <f>S332*H332</f>
        <v>0</v>
      </c>
      <c r="AR332" s="143" t="s">
        <v>172</v>
      </c>
      <c r="AT332" s="143" t="s">
        <v>167</v>
      </c>
      <c r="AU332" s="143" t="s">
        <v>88</v>
      </c>
      <c r="AY332" s="2" t="s">
        <v>165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2" t="s">
        <v>86</v>
      </c>
      <c r="BK332" s="144">
        <f>ROUND(I332*H332,2)</f>
        <v>0</v>
      </c>
      <c r="BL332" s="2" t="s">
        <v>172</v>
      </c>
      <c r="BM332" s="143" t="s">
        <v>1914</v>
      </c>
    </row>
    <row r="333" spans="2:65" s="16" customFormat="1">
      <c r="B333" s="17"/>
      <c r="C333" s="206"/>
      <c r="D333" s="145" t="s">
        <v>174</v>
      </c>
      <c r="F333" s="146" t="s">
        <v>1915</v>
      </c>
      <c r="I333" s="147"/>
      <c r="L333" s="17"/>
      <c r="M333" s="148"/>
      <c r="T333" s="41"/>
      <c r="AT333" s="2" t="s">
        <v>174</v>
      </c>
      <c r="AU333" s="2" t="s">
        <v>88</v>
      </c>
    </row>
    <row r="334" spans="2:65" s="16" customFormat="1" ht="29.25">
      <c r="B334" s="17"/>
      <c r="C334" s="206"/>
      <c r="D334" s="151" t="s">
        <v>358</v>
      </c>
      <c r="F334" s="173" t="s">
        <v>1916</v>
      </c>
      <c r="I334" s="147"/>
      <c r="L334" s="17"/>
      <c r="M334" s="148"/>
      <c r="T334" s="41"/>
      <c r="AT334" s="2" t="s">
        <v>358</v>
      </c>
      <c r="AU334" s="2" t="s">
        <v>88</v>
      </c>
    </row>
    <row r="335" spans="2:65" s="149" customFormat="1" ht="11.25">
      <c r="B335" s="150"/>
      <c r="C335" s="207"/>
      <c r="D335" s="151" t="s">
        <v>176</v>
      </c>
      <c r="E335" s="152" t="s">
        <v>1</v>
      </c>
      <c r="F335" s="153" t="s">
        <v>1917</v>
      </c>
      <c r="H335" s="152" t="s">
        <v>1</v>
      </c>
      <c r="I335" s="154"/>
      <c r="L335" s="150"/>
      <c r="M335" s="155"/>
      <c r="T335" s="156"/>
      <c r="AT335" s="152" t="s">
        <v>176</v>
      </c>
      <c r="AU335" s="152" t="s">
        <v>88</v>
      </c>
      <c r="AV335" s="149" t="s">
        <v>86</v>
      </c>
      <c r="AW335" s="149" t="s">
        <v>34</v>
      </c>
      <c r="AX335" s="149" t="s">
        <v>78</v>
      </c>
      <c r="AY335" s="152" t="s">
        <v>165</v>
      </c>
    </row>
    <row r="336" spans="2:65" s="157" customFormat="1" ht="11.25">
      <c r="B336" s="158"/>
      <c r="C336" s="208"/>
      <c r="D336" s="151" t="s">
        <v>176</v>
      </c>
      <c r="E336" s="159" t="s">
        <v>1</v>
      </c>
      <c r="F336" s="160" t="s">
        <v>86</v>
      </c>
      <c r="H336" s="161">
        <v>1</v>
      </c>
      <c r="I336" s="162"/>
      <c r="L336" s="158"/>
      <c r="M336" s="163"/>
      <c r="T336" s="164"/>
      <c r="AT336" s="159" t="s">
        <v>176</v>
      </c>
      <c r="AU336" s="159" t="s">
        <v>88</v>
      </c>
      <c r="AV336" s="157" t="s">
        <v>88</v>
      </c>
      <c r="AW336" s="157" t="s">
        <v>34</v>
      </c>
      <c r="AX336" s="157" t="s">
        <v>86</v>
      </c>
      <c r="AY336" s="159" t="s">
        <v>165</v>
      </c>
    </row>
    <row r="337" spans="2:65" s="16" customFormat="1" ht="24.2" customHeight="1">
      <c r="B337" s="17"/>
      <c r="C337" s="213" t="s">
        <v>630</v>
      </c>
      <c r="D337" s="178" t="s">
        <v>416</v>
      </c>
      <c r="E337" s="179" t="s">
        <v>1918</v>
      </c>
      <c r="F337" s="180" t="s">
        <v>1919</v>
      </c>
      <c r="G337" s="181" t="s">
        <v>452</v>
      </c>
      <c r="H337" s="182">
        <v>1</v>
      </c>
      <c r="I337" s="183"/>
      <c r="J337" s="184">
        <f>ROUND(I337*H337,2)</f>
        <v>0</v>
      </c>
      <c r="K337" s="180" t="s">
        <v>171</v>
      </c>
      <c r="L337" s="185"/>
      <c r="M337" s="186" t="s">
        <v>1</v>
      </c>
      <c r="N337" s="187" t="s">
        <v>43</v>
      </c>
      <c r="P337" s="141">
        <f>O337*H337</f>
        <v>0</v>
      </c>
      <c r="Q337" s="141">
        <v>6.8000000000000005E-2</v>
      </c>
      <c r="R337" s="141">
        <f>Q337*H337</f>
        <v>6.8000000000000005E-2</v>
      </c>
      <c r="S337" s="141">
        <v>0</v>
      </c>
      <c r="T337" s="142">
        <f>S337*H337</f>
        <v>0</v>
      </c>
      <c r="AR337" s="143" t="s">
        <v>220</v>
      </c>
      <c r="AT337" s="143" t="s">
        <v>416</v>
      </c>
      <c r="AU337" s="143" t="s">
        <v>88</v>
      </c>
      <c r="AY337" s="2" t="s">
        <v>165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2" t="s">
        <v>86</v>
      </c>
      <c r="BK337" s="144">
        <f>ROUND(I337*H337,2)</f>
        <v>0</v>
      </c>
      <c r="BL337" s="2" t="s">
        <v>172</v>
      </c>
      <c r="BM337" s="143" t="s">
        <v>1920</v>
      </c>
    </row>
    <row r="338" spans="2:65" s="16" customFormat="1" ht="24.2" customHeight="1">
      <c r="B338" s="17"/>
      <c r="C338" s="205" t="s">
        <v>636</v>
      </c>
      <c r="D338" s="132" t="s">
        <v>167</v>
      </c>
      <c r="E338" s="133" t="s">
        <v>1921</v>
      </c>
      <c r="F338" s="134" t="s">
        <v>1922</v>
      </c>
      <c r="G338" s="135" t="s">
        <v>248</v>
      </c>
      <c r="H338" s="136">
        <v>1.5</v>
      </c>
      <c r="I338" s="137"/>
      <c r="J338" s="138">
        <f>ROUND(I338*H338,2)</f>
        <v>0</v>
      </c>
      <c r="K338" s="134" t="s">
        <v>171</v>
      </c>
      <c r="L338" s="17"/>
      <c r="M338" s="139" t="s">
        <v>1</v>
      </c>
      <c r="N338" s="140" t="s">
        <v>43</v>
      </c>
      <c r="P338" s="141">
        <f>O338*H338</f>
        <v>0</v>
      </c>
      <c r="Q338" s="141">
        <v>3.0000000000000001E-5</v>
      </c>
      <c r="R338" s="141">
        <f>Q338*H338</f>
        <v>4.5000000000000003E-5</v>
      </c>
      <c r="S338" s="141">
        <v>0</v>
      </c>
      <c r="T338" s="142">
        <f>S338*H338</f>
        <v>0</v>
      </c>
      <c r="AR338" s="143" t="s">
        <v>172</v>
      </c>
      <c r="AT338" s="143" t="s">
        <v>167</v>
      </c>
      <c r="AU338" s="143" t="s">
        <v>88</v>
      </c>
      <c r="AY338" s="2" t="s">
        <v>165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2" t="s">
        <v>86</v>
      </c>
      <c r="BK338" s="144">
        <f>ROUND(I338*H338,2)</f>
        <v>0</v>
      </c>
      <c r="BL338" s="2" t="s">
        <v>172</v>
      </c>
      <c r="BM338" s="143" t="s">
        <v>1923</v>
      </c>
    </row>
    <row r="339" spans="2:65" s="16" customFormat="1">
      <c r="B339" s="17"/>
      <c r="C339" s="206"/>
      <c r="D339" s="145" t="s">
        <v>174</v>
      </c>
      <c r="F339" s="146" t="s">
        <v>1924</v>
      </c>
      <c r="I339" s="147"/>
      <c r="L339" s="17"/>
      <c r="M339" s="148"/>
      <c r="T339" s="41"/>
      <c r="AT339" s="2" t="s">
        <v>174</v>
      </c>
      <c r="AU339" s="2" t="s">
        <v>88</v>
      </c>
    </row>
    <row r="340" spans="2:65" s="149" customFormat="1" ht="11.25">
      <c r="B340" s="150"/>
      <c r="C340" s="207"/>
      <c r="D340" s="151" t="s">
        <v>176</v>
      </c>
      <c r="E340" s="152" t="s">
        <v>1</v>
      </c>
      <c r="F340" s="153" t="s">
        <v>1925</v>
      </c>
      <c r="H340" s="152" t="s">
        <v>1</v>
      </c>
      <c r="I340" s="154"/>
      <c r="L340" s="150"/>
      <c r="M340" s="155"/>
      <c r="T340" s="156"/>
      <c r="AT340" s="152" t="s">
        <v>176</v>
      </c>
      <c r="AU340" s="152" t="s">
        <v>88</v>
      </c>
      <c r="AV340" s="149" t="s">
        <v>86</v>
      </c>
      <c r="AW340" s="149" t="s">
        <v>34</v>
      </c>
      <c r="AX340" s="149" t="s">
        <v>78</v>
      </c>
      <c r="AY340" s="152" t="s">
        <v>165</v>
      </c>
    </row>
    <row r="341" spans="2:65" s="157" customFormat="1" ht="11.25">
      <c r="B341" s="158"/>
      <c r="C341" s="208"/>
      <c r="D341" s="151" t="s">
        <v>176</v>
      </c>
      <c r="E341" s="159" t="s">
        <v>1</v>
      </c>
      <c r="F341" s="160" t="s">
        <v>1926</v>
      </c>
      <c r="H341" s="161">
        <v>1.5</v>
      </c>
      <c r="I341" s="162"/>
      <c r="L341" s="158"/>
      <c r="M341" s="163"/>
      <c r="T341" s="164"/>
      <c r="AT341" s="159" t="s">
        <v>176</v>
      </c>
      <c r="AU341" s="159" t="s">
        <v>88</v>
      </c>
      <c r="AV341" s="157" t="s">
        <v>88</v>
      </c>
      <c r="AW341" s="157" t="s">
        <v>34</v>
      </c>
      <c r="AX341" s="157" t="s">
        <v>86</v>
      </c>
      <c r="AY341" s="159" t="s">
        <v>165</v>
      </c>
    </row>
    <row r="342" spans="2:65" s="16" customFormat="1" ht="24.2" customHeight="1">
      <c r="B342" s="17"/>
      <c r="C342" s="213" t="s">
        <v>642</v>
      </c>
      <c r="D342" s="178" t="s">
        <v>416</v>
      </c>
      <c r="E342" s="179" t="s">
        <v>1927</v>
      </c>
      <c r="F342" s="180" t="s">
        <v>1928</v>
      </c>
      <c r="G342" s="181" t="s">
        <v>248</v>
      </c>
      <c r="H342" s="182">
        <v>1.5229999999999999</v>
      </c>
      <c r="I342" s="183"/>
      <c r="J342" s="184">
        <f>ROUND(I342*H342,2)</f>
        <v>0</v>
      </c>
      <c r="K342" s="180" t="s">
        <v>171</v>
      </c>
      <c r="L342" s="185"/>
      <c r="M342" s="186" t="s">
        <v>1</v>
      </c>
      <c r="N342" s="187" t="s">
        <v>43</v>
      </c>
      <c r="P342" s="141">
        <f>O342*H342</f>
        <v>0</v>
      </c>
      <c r="Q342" s="141">
        <v>1.83E-2</v>
      </c>
      <c r="R342" s="141">
        <f>Q342*H342</f>
        <v>2.7870899999999997E-2</v>
      </c>
      <c r="S342" s="141">
        <v>0</v>
      </c>
      <c r="T342" s="142">
        <f>S342*H342</f>
        <v>0</v>
      </c>
      <c r="AR342" s="143" t="s">
        <v>220</v>
      </c>
      <c r="AT342" s="143" t="s">
        <v>416</v>
      </c>
      <c r="AU342" s="143" t="s">
        <v>88</v>
      </c>
      <c r="AY342" s="2" t="s">
        <v>165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2" t="s">
        <v>86</v>
      </c>
      <c r="BK342" s="144">
        <f>ROUND(I342*H342,2)</f>
        <v>0</v>
      </c>
      <c r="BL342" s="2" t="s">
        <v>172</v>
      </c>
      <c r="BM342" s="143" t="s">
        <v>1929</v>
      </c>
    </row>
    <row r="343" spans="2:65" s="157" customFormat="1" ht="11.25">
      <c r="B343" s="158"/>
      <c r="C343" s="208"/>
      <c r="D343" s="151" t="s">
        <v>176</v>
      </c>
      <c r="F343" s="160" t="s">
        <v>1930</v>
      </c>
      <c r="H343" s="161">
        <v>1.5229999999999999</v>
      </c>
      <c r="I343" s="162"/>
      <c r="L343" s="158"/>
      <c r="M343" s="163"/>
      <c r="T343" s="164"/>
      <c r="AT343" s="159" t="s">
        <v>176</v>
      </c>
      <c r="AU343" s="159" t="s">
        <v>88</v>
      </c>
      <c r="AV343" s="157" t="s">
        <v>88</v>
      </c>
      <c r="AW343" s="157" t="s">
        <v>4</v>
      </c>
      <c r="AX343" s="157" t="s">
        <v>86</v>
      </c>
      <c r="AY343" s="159" t="s">
        <v>165</v>
      </c>
    </row>
    <row r="344" spans="2:65" s="16" customFormat="1" ht="24.2" customHeight="1">
      <c r="B344" s="17"/>
      <c r="C344" s="205" t="s">
        <v>648</v>
      </c>
      <c r="D344" s="132" t="s">
        <v>167</v>
      </c>
      <c r="E344" s="133" t="s">
        <v>1931</v>
      </c>
      <c r="F344" s="134" t="s">
        <v>1932</v>
      </c>
      <c r="G344" s="135" t="s">
        <v>452</v>
      </c>
      <c r="H344" s="136">
        <v>1</v>
      </c>
      <c r="I344" s="137"/>
      <c r="J344" s="138">
        <f>ROUND(I344*H344,2)</f>
        <v>0</v>
      </c>
      <c r="K344" s="134" t="s">
        <v>171</v>
      </c>
      <c r="L344" s="17"/>
      <c r="M344" s="139" t="s">
        <v>1</v>
      </c>
      <c r="N344" s="140" t="s">
        <v>43</v>
      </c>
      <c r="P344" s="141">
        <f>O344*H344</f>
        <v>0</v>
      </c>
      <c r="Q344" s="141">
        <v>2.7528E-2</v>
      </c>
      <c r="R344" s="141">
        <f>Q344*H344</f>
        <v>2.7528E-2</v>
      </c>
      <c r="S344" s="141">
        <v>0</v>
      </c>
      <c r="T344" s="142">
        <f>S344*H344</f>
        <v>0</v>
      </c>
      <c r="AR344" s="143" t="s">
        <v>172</v>
      </c>
      <c r="AT344" s="143" t="s">
        <v>167</v>
      </c>
      <c r="AU344" s="143" t="s">
        <v>88</v>
      </c>
      <c r="AY344" s="2" t="s">
        <v>165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2" t="s">
        <v>86</v>
      </c>
      <c r="BK344" s="144">
        <f>ROUND(I344*H344,2)</f>
        <v>0</v>
      </c>
      <c r="BL344" s="2" t="s">
        <v>172</v>
      </c>
      <c r="BM344" s="143" t="s">
        <v>1933</v>
      </c>
    </row>
    <row r="345" spans="2:65" s="16" customFormat="1">
      <c r="B345" s="17"/>
      <c r="C345" s="206"/>
      <c r="D345" s="145" t="s">
        <v>174</v>
      </c>
      <c r="F345" s="146" t="s">
        <v>1934</v>
      </c>
      <c r="I345" s="147"/>
      <c r="L345" s="17"/>
      <c r="M345" s="148"/>
      <c r="T345" s="41"/>
      <c r="AT345" s="2" t="s">
        <v>174</v>
      </c>
      <c r="AU345" s="2" t="s">
        <v>88</v>
      </c>
    </row>
    <row r="346" spans="2:65" s="16" customFormat="1" ht="29.25">
      <c r="B346" s="17"/>
      <c r="C346" s="206"/>
      <c r="D346" s="151" t="s">
        <v>358</v>
      </c>
      <c r="F346" s="173" t="s">
        <v>1935</v>
      </c>
      <c r="I346" s="147"/>
      <c r="L346" s="17"/>
      <c r="M346" s="148"/>
      <c r="T346" s="41"/>
      <c r="AT346" s="2" t="s">
        <v>358</v>
      </c>
      <c r="AU346" s="2" t="s">
        <v>88</v>
      </c>
    </row>
    <row r="347" spans="2:65" s="149" customFormat="1" ht="11.25">
      <c r="B347" s="150"/>
      <c r="C347" s="207"/>
      <c r="D347" s="151" t="s">
        <v>176</v>
      </c>
      <c r="E347" s="152" t="s">
        <v>1</v>
      </c>
      <c r="F347" s="153" t="s">
        <v>1917</v>
      </c>
      <c r="H347" s="152" t="s">
        <v>1</v>
      </c>
      <c r="I347" s="154"/>
      <c r="L347" s="150"/>
      <c r="M347" s="155"/>
      <c r="T347" s="156"/>
      <c r="AT347" s="152" t="s">
        <v>176</v>
      </c>
      <c r="AU347" s="152" t="s">
        <v>88</v>
      </c>
      <c r="AV347" s="149" t="s">
        <v>86</v>
      </c>
      <c r="AW347" s="149" t="s">
        <v>34</v>
      </c>
      <c r="AX347" s="149" t="s">
        <v>78</v>
      </c>
      <c r="AY347" s="152" t="s">
        <v>165</v>
      </c>
    </row>
    <row r="348" spans="2:65" s="157" customFormat="1" ht="11.25">
      <c r="B348" s="158"/>
      <c r="C348" s="208"/>
      <c r="D348" s="151" t="s">
        <v>176</v>
      </c>
      <c r="E348" s="159" t="s">
        <v>1</v>
      </c>
      <c r="F348" s="160" t="s">
        <v>86</v>
      </c>
      <c r="H348" s="161">
        <v>1</v>
      </c>
      <c r="I348" s="162"/>
      <c r="L348" s="158"/>
      <c r="M348" s="163"/>
      <c r="T348" s="164"/>
      <c r="AT348" s="159" t="s">
        <v>176</v>
      </c>
      <c r="AU348" s="159" t="s">
        <v>88</v>
      </c>
      <c r="AV348" s="157" t="s">
        <v>88</v>
      </c>
      <c r="AW348" s="157" t="s">
        <v>34</v>
      </c>
      <c r="AX348" s="157" t="s">
        <v>86</v>
      </c>
      <c r="AY348" s="159" t="s">
        <v>165</v>
      </c>
    </row>
    <row r="349" spans="2:65" s="16" customFormat="1" ht="37.9" customHeight="1">
      <c r="B349" s="17"/>
      <c r="C349" s="213" t="s">
        <v>655</v>
      </c>
      <c r="D349" s="178" t="s">
        <v>416</v>
      </c>
      <c r="E349" s="179" t="s">
        <v>1936</v>
      </c>
      <c r="F349" s="180" t="s">
        <v>1937</v>
      </c>
      <c r="G349" s="181" t="s">
        <v>452</v>
      </c>
      <c r="H349" s="182">
        <v>1</v>
      </c>
      <c r="I349" s="183"/>
      <c r="J349" s="184">
        <f>ROUND(I349*H349,2)</f>
        <v>0</v>
      </c>
      <c r="K349" s="180" t="s">
        <v>1</v>
      </c>
      <c r="L349" s="185"/>
      <c r="M349" s="186" t="s">
        <v>1</v>
      </c>
      <c r="N349" s="187" t="s">
        <v>43</v>
      </c>
      <c r="P349" s="141">
        <f>O349*H349</f>
        <v>0</v>
      </c>
      <c r="Q349" s="141">
        <v>5.75</v>
      </c>
      <c r="R349" s="141">
        <f>Q349*H349</f>
        <v>5.75</v>
      </c>
      <c r="S349" s="141">
        <v>0</v>
      </c>
      <c r="T349" s="142">
        <f>S349*H349</f>
        <v>0</v>
      </c>
      <c r="AR349" s="143" t="s">
        <v>220</v>
      </c>
      <c r="AT349" s="143" t="s">
        <v>416</v>
      </c>
      <c r="AU349" s="143" t="s">
        <v>88</v>
      </c>
      <c r="AY349" s="2" t="s">
        <v>165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2" t="s">
        <v>86</v>
      </c>
      <c r="BK349" s="144">
        <f>ROUND(I349*H349,2)</f>
        <v>0</v>
      </c>
      <c r="BL349" s="2" t="s">
        <v>172</v>
      </c>
      <c r="BM349" s="143" t="s">
        <v>1938</v>
      </c>
    </row>
    <row r="350" spans="2:65" s="16" customFormat="1" ht="24.2" customHeight="1">
      <c r="B350" s="17"/>
      <c r="C350" s="213" t="s">
        <v>662</v>
      </c>
      <c r="D350" s="178" t="s">
        <v>416</v>
      </c>
      <c r="E350" s="179" t="s">
        <v>1939</v>
      </c>
      <c r="F350" s="180" t="s">
        <v>1940</v>
      </c>
      <c r="G350" s="181" t="s">
        <v>452</v>
      </c>
      <c r="H350" s="182">
        <v>1</v>
      </c>
      <c r="I350" s="183"/>
      <c r="J350" s="184">
        <f>ROUND(I350*H350,2)</f>
        <v>0</v>
      </c>
      <c r="K350" s="180" t="s">
        <v>171</v>
      </c>
      <c r="L350" s="185"/>
      <c r="M350" s="186" t="s">
        <v>1</v>
      </c>
      <c r="N350" s="187" t="s">
        <v>43</v>
      </c>
      <c r="P350" s="141">
        <f>O350*H350</f>
        <v>0</v>
      </c>
      <c r="Q350" s="141">
        <v>4.0000000000000001E-3</v>
      </c>
      <c r="R350" s="141">
        <f>Q350*H350</f>
        <v>4.0000000000000001E-3</v>
      </c>
      <c r="S350" s="141">
        <v>0</v>
      </c>
      <c r="T350" s="142">
        <f>S350*H350</f>
        <v>0</v>
      </c>
      <c r="AR350" s="143" t="s">
        <v>220</v>
      </c>
      <c r="AT350" s="143" t="s">
        <v>416</v>
      </c>
      <c r="AU350" s="143" t="s">
        <v>88</v>
      </c>
      <c r="AY350" s="2" t="s">
        <v>165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2" t="s">
        <v>86</v>
      </c>
      <c r="BK350" s="144">
        <f>ROUND(I350*H350,2)</f>
        <v>0</v>
      </c>
      <c r="BL350" s="2" t="s">
        <v>172</v>
      </c>
      <c r="BM350" s="143" t="s">
        <v>1941</v>
      </c>
    </row>
    <row r="351" spans="2:65" s="16" customFormat="1" ht="24.2" customHeight="1">
      <c r="B351" s="17"/>
      <c r="C351" s="205" t="s">
        <v>668</v>
      </c>
      <c r="D351" s="132" t="s">
        <v>167</v>
      </c>
      <c r="E351" s="133" t="s">
        <v>1942</v>
      </c>
      <c r="F351" s="134" t="s">
        <v>1943</v>
      </c>
      <c r="G351" s="135" t="s">
        <v>452</v>
      </c>
      <c r="H351" s="136">
        <v>1</v>
      </c>
      <c r="I351" s="137"/>
      <c r="J351" s="138">
        <f>ROUND(I351*H351,2)</f>
        <v>0</v>
      </c>
      <c r="K351" s="134" t="s">
        <v>171</v>
      </c>
      <c r="L351" s="17"/>
      <c r="M351" s="139" t="s">
        <v>1</v>
      </c>
      <c r="N351" s="140" t="s">
        <v>43</v>
      </c>
      <c r="P351" s="141">
        <f>O351*H351</f>
        <v>0</v>
      </c>
      <c r="Q351" s="141">
        <v>3.826392E-2</v>
      </c>
      <c r="R351" s="141">
        <f>Q351*H351</f>
        <v>3.826392E-2</v>
      </c>
      <c r="S351" s="141">
        <v>0</v>
      </c>
      <c r="T351" s="142">
        <f>S351*H351</f>
        <v>0</v>
      </c>
      <c r="AR351" s="143" t="s">
        <v>172</v>
      </c>
      <c r="AT351" s="143" t="s">
        <v>167</v>
      </c>
      <c r="AU351" s="143" t="s">
        <v>88</v>
      </c>
      <c r="AY351" s="2" t="s">
        <v>165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2" t="s">
        <v>86</v>
      </c>
      <c r="BK351" s="144">
        <f>ROUND(I351*H351,2)</f>
        <v>0</v>
      </c>
      <c r="BL351" s="2" t="s">
        <v>172</v>
      </c>
      <c r="BM351" s="143" t="s">
        <v>1944</v>
      </c>
    </row>
    <row r="352" spans="2:65" s="16" customFormat="1">
      <c r="B352" s="17"/>
      <c r="C352" s="206"/>
      <c r="D352" s="145" t="s">
        <v>174</v>
      </c>
      <c r="F352" s="146" t="s">
        <v>1945</v>
      </c>
      <c r="I352" s="147"/>
      <c r="L352" s="17"/>
      <c r="M352" s="148"/>
      <c r="T352" s="41"/>
      <c r="AT352" s="2" t="s">
        <v>174</v>
      </c>
      <c r="AU352" s="2" t="s">
        <v>88</v>
      </c>
    </row>
    <row r="353" spans="2:65" s="16" customFormat="1" ht="29.25">
      <c r="B353" s="17"/>
      <c r="C353" s="206"/>
      <c r="D353" s="151" t="s">
        <v>358</v>
      </c>
      <c r="F353" s="173" t="s">
        <v>1935</v>
      </c>
      <c r="I353" s="147"/>
      <c r="L353" s="17"/>
      <c r="M353" s="148"/>
      <c r="T353" s="41"/>
      <c r="AT353" s="2" t="s">
        <v>358</v>
      </c>
      <c r="AU353" s="2" t="s">
        <v>88</v>
      </c>
    </row>
    <row r="354" spans="2:65" s="149" customFormat="1" ht="11.25">
      <c r="B354" s="150"/>
      <c r="C354" s="207"/>
      <c r="D354" s="151" t="s">
        <v>176</v>
      </c>
      <c r="E354" s="152" t="s">
        <v>1</v>
      </c>
      <c r="F354" s="153" t="s">
        <v>1917</v>
      </c>
      <c r="H354" s="152" t="s">
        <v>1</v>
      </c>
      <c r="I354" s="154"/>
      <c r="L354" s="150"/>
      <c r="M354" s="155"/>
      <c r="T354" s="156"/>
      <c r="AT354" s="152" t="s">
        <v>176</v>
      </c>
      <c r="AU354" s="152" t="s">
        <v>88</v>
      </c>
      <c r="AV354" s="149" t="s">
        <v>86</v>
      </c>
      <c r="AW354" s="149" t="s">
        <v>34</v>
      </c>
      <c r="AX354" s="149" t="s">
        <v>78</v>
      </c>
      <c r="AY354" s="152" t="s">
        <v>165</v>
      </c>
    </row>
    <row r="355" spans="2:65" s="157" customFormat="1" ht="11.25">
      <c r="B355" s="158"/>
      <c r="C355" s="208"/>
      <c r="D355" s="151" t="s">
        <v>176</v>
      </c>
      <c r="E355" s="159" t="s">
        <v>1</v>
      </c>
      <c r="F355" s="160" t="s">
        <v>86</v>
      </c>
      <c r="H355" s="161">
        <v>1</v>
      </c>
      <c r="I355" s="162"/>
      <c r="L355" s="158"/>
      <c r="M355" s="163"/>
      <c r="T355" s="164"/>
      <c r="AT355" s="159" t="s">
        <v>176</v>
      </c>
      <c r="AU355" s="159" t="s">
        <v>88</v>
      </c>
      <c r="AV355" s="157" t="s">
        <v>88</v>
      </c>
      <c r="AW355" s="157" t="s">
        <v>34</v>
      </c>
      <c r="AX355" s="157" t="s">
        <v>86</v>
      </c>
      <c r="AY355" s="159" t="s">
        <v>165</v>
      </c>
    </row>
    <row r="356" spans="2:65" s="16" customFormat="1" ht="24.2" customHeight="1">
      <c r="B356" s="17"/>
      <c r="C356" s="213" t="s">
        <v>675</v>
      </c>
      <c r="D356" s="178" t="s">
        <v>416</v>
      </c>
      <c r="E356" s="179" t="s">
        <v>1946</v>
      </c>
      <c r="F356" s="180" t="s">
        <v>1947</v>
      </c>
      <c r="G356" s="181" t="s">
        <v>452</v>
      </c>
      <c r="H356" s="182">
        <v>1</v>
      </c>
      <c r="I356" s="183"/>
      <c r="J356" s="184">
        <f>ROUND(I356*H356,2)</f>
        <v>0</v>
      </c>
      <c r="K356" s="180" t="s">
        <v>171</v>
      </c>
      <c r="L356" s="185"/>
      <c r="M356" s="186" t="s">
        <v>1</v>
      </c>
      <c r="N356" s="187" t="s">
        <v>43</v>
      </c>
      <c r="P356" s="141">
        <f>O356*H356</f>
        <v>0</v>
      </c>
      <c r="Q356" s="141">
        <v>1.0900000000000001</v>
      </c>
      <c r="R356" s="141">
        <f>Q356*H356</f>
        <v>1.0900000000000001</v>
      </c>
      <c r="S356" s="141">
        <v>0</v>
      </c>
      <c r="T356" s="142">
        <f>S356*H356</f>
        <v>0</v>
      </c>
      <c r="AR356" s="143" t="s">
        <v>220</v>
      </c>
      <c r="AT356" s="143" t="s">
        <v>416</v>
      </c>
      <c r="AU356" s="143" t="s">
        <v>88</v>
      </c>
      <c r="AY356" s="2" t="s">
        <v>165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2" t="s">
        <v>86</v>
      </c>
      <c r="BK356" s="144">
        <f>ROUND(I356*H356,2)</f>
        <v>0</v>
      </c>
      <c r="BL356" s="2" t="s">
        <v>172</v>
      </c>
      <c r="BM356" s="143" t="s">
        <v>1948</v>
      </c>
    </row>
    <row r="357" spans="2:65" s="16" customFormat="1" ht="24.2" customHeight="1">
      <c r="B357" s="17"/>
      <c r="C357" s="205" t="s">
        <v>682</v>
      </c>
      <c r="D357" s="132" t="s">
        <v>167</v>
      </c>
      <c r="E357" s="133" t="s">
        <v>1949</v>
      </c>
      <c r="F357" s="134" t="s">
        <v>1950</v>
      </c>
      <c r="G357" s="135" t="s">
        <v>452</v>
      </c>
      <c r="H357" s="136">
        <v>1</v>
      </c>
      <c r="I357" s="137"/>
      <c r="J357" s="138">
        <f>ROUND(I357*H357,2)</f>
        <v>0</v>
      </c>
      <c r="K357" s="134" t="s">
        <v>171</v>
      </c>
      <c r="L357" s="17"/>
      <c r="M357" s="139" t="s">
        <v>1</v>
      </c>
      <c r="N357" s="140" t="s">
        <v>43</v>
      </c>
      <c r="P357" s="141">
        <f>O357*H357</f>
        <v>0</v>
      </c>
      <c r="Q357" s="141">
        <v>0.21734000000000001</v>
      </c>
      <c r="R357" s="141">
        <f>Q357*H357</f>
        <v>0.21734000000000001</v>
      </c>
      <c r="S357" s="141">
        <v>0</v>
      </c>
      <c r="T357" s="142">
        <f>S357*H357</f>
        <v>0</v>
      </c>
      <c r="AR357" s="143" t="s">
        <v>172</v>
      </c>
      <c r="AT357" s="143" t="s">
        <v>167</v>
      </c>
      <c r="AU357" s="143" t="s">
        <v>88</v>
      </c>
      <c r="AY357" s="2" t="s">
        <v>165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2" t="s">
        <v>86</v>
      </c>
      <c r="BK357" s="144">
        <f>ROUND(I357*H357,2)</f>
        <v>0</v>
      </c>
      <c r="BL357" s="2" t="s">
        <v>172</v>
      </c>
      <c r="BM357" s="143" t="s">
        <v>1951</v>
      </c>
    </row>
    <row r="358" spans="2:65" s="16" customFormat="1">
      <c r="B358" s="17"/>
      <c r="C358" s="206"/>
      <c r="D358" s="145" t="s">
        <v>174</v>
      </c>
      <c r="F358" s="146" t="s">
        <v>1952</v>
      </c>
      <c r="I358" s="147"/>
      <c r="L358" s="17"/>
      <c r="M358" s="148"/>
      <c r="T358" s="41"/>
      <c r="AT358" s="2" t="s">
        <v>174</v>
      </c>
      <c r="AU358" s="2" t="s">
        <v>88</v>
      </c>
    </row>
    <row r="359" spans="2:65" s="149" customFormat="1" ht="11.25">
      <c r="B359" s="150"/>
      <c r="C359" s="207"/>
      <c r="D359" s="151" t="s">
        <v>176</v>
      </c>
      <c r="E359" s="152" t="s">
        <v>1</v>
      </c>
      <c r="F359" s="153" t="s">
        <v>1917</v>
      </c>
      <c r="H359" s="152" t="s">
        <v>1</v>
      </c>
      <c r="I359" s="154"/>
      <c r="L359" s="150"/>
      <c r="M359" s="155"/>
      <c r="T359" s="156"/>
      <c r="AT359" s="152" t="s">
        <v>176</v>
      </c>
      <c r="AU359" s="152" t="s">
        <v>88</v>
      </c>
      <c r="AV359" s="149" t="s">
        <v>86</v>
      </c>
      <c r="AW359" s="149" t="s">
        <v>34</v>
      </c>
      <c r="AX359" s="149" t="s">
        <v>78</v>
      </c>
      <c r="AY359" s="152" t="s">
        <v>165</v>
      </c>
    </row>
    <row r="360" spans="2:65" s="157" customFormat="1" ht="11.25">
      <c r="B360" s="158"/>
      <c r="C360" s="208"/>
      <c r="D360" s="151" t="s">
        <v>176</v>
      </c>
      <c r="E360" s="159" t="s">
        <v>1</v>
      </c>
      <c r="F360" s="160" t="s">
        <v>86</v>
      </c>
      <c r="H360" s="161">
        <v>1</v>
      </c>
      <c r="I360" s="162"/>
      <c r="L360" s="158"/>
      <c r="M360" s="163"/>
      <c r="T360" s="164"/>
      <c r="AT360" s="159" t="s">
        <v>176</v>
      </c>
      <c r="AU360" s="159" t="s">
        <v>88</v>
      </c>
      <c r="AV360" s="157" t="s">
        <v>88</v>
      </c>
      <c r="AW360" s="157" t="s">
        <v>34</v>
      </c>
      <c r="AX360" s="157" t="s">
        <v>86</v>
      </c>
      <c r="AY360" s="159" t="s">
        <v>165</v>
      </c>
    </row>
    <row r="361" spans="2:65" s="16" customFormat="1" ht="24.2" customHeight="1">
      <c r="B361" s="17"/>
      <c r="C361" s="213" t="s">
        <v>686</v>
      </c>
      <c r="D361" s="178" t="s">
        <v>416</v>
      </c>
      <c r="E361" s="179" t="s">
        <v>1953</v>
      </c>
      <c r="F361" s="180" t="s">
        <v>1954</v>
      </c>
      <c r="G361" s="181" t="s">
        <v>452</v>
      </c>
      <c r="H361" s="182">
        <v>1</v>
      </c>
      <c r="I361" s="183"/>
      <c r="J361" s="184">
        <f>ROUND(I361*H361,2)</f>
        <v>0</v>
      </c>
      <c r="K361" s="180" t="s">
        <v>171</v>
      </c>
      <c r="L361" s="185"/>
      <c r="M361" s="186" t="s">
        <v>1</v>
      </c>
      <c r="N361" s="187" t="s">
        <v>43</v>
      </c>
      <c r="P361" s="141">
        <f>O361*H361</f>
        <v>0</v>
      </c>
      <c r="Q361" s="141">
        <v>5.4600000000000003E-2</v>
      </c>
      <c r="R361" s="141">
        <f>Q361*H361</f>
        <v>5.4600000000000003E-2</v>
      </c>
      <c r="S361" s="141">
        <v>0</v>
      </c>
      <c r="T361" s="142">
        <f>S361*H361</f>
        <v>0</v>
      </c>
      <c r="AR361" s="143" t="s">
        <v>220</v>
      </c>
      <c r="AT361" s="143" t="s">
        <v>416</v>
      </c>
      <c r="AU361" s="143" t="s">
        <v>88</v>
      </c>
      <c r="AY361" s="2" t="s">
        <v>165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2" t="s">
        <v>86</v>
      </c>
      <c r="BK361" s="144">
        <f>ROUND(I361*H361,2)</f>
        <v>0</v>
      </c>
      <c r="BL361" s="2" t="s">
        <v>172</v>
      </c>
      <c r="BM361" s="143" t="s">
        <v>1955</v>
      </c>
    </row>
    <row r="362" spans="2:65" s="16" customFormat="1" ht="24.2" customHeight="1">
      <c r="B362" s="17"/>
      <c r="C362" s="205" t="s">
        <v>693</v>
      </c>
      <c r="D362" s="132" t="s">
        <v>167</v>
      </c>
      <c r="E362" s="133" t="s">
        <v>910</v>
      </c>
      <c r="F362" s="134" t="s">
        <v>911</v>
      </c>
      <c r="G362" s="135" t="s">
        <v>452</v>
      </c>
      <c r="H362" s="136">
        <v>4</v>
      </c>
      <c r="I362" s="137"/>
      <c r="J362" s="138">
        <f>ROUND(I362*H362,2)</f>
        <v>0</v>
      </c>
      <c r="K362" s="134" t="s">
        <v>1</v>
      </c>
      <c r="L362" s="17"/>
      <c r="M362" s="139" t="s">
        <v>1</v>
      </c>
      <c r="N362" s="140" t="s">
        <v>43</v>
      </c>
      <c r="P362" s="141">
        <f>O362*H362</f>
        <v>0</v>
      </c>
      <c r="Q362" s="141">
        <v>0.21734000000000001</v>
      </c>
      <c r="R362" s="141">
        <f>Q362*H362</f>
        <v>0.86936000000000002</v>
      </c>
      <c r="S362" s="141">
        <v>0</v>
      </c>
      <c r="T362" s="142">
        <f>S362*H362</f>
        <v>0</v>
      </c>
      <c r="AR362" s="143" t="s">
        <v>172</v>
      </c>
      <c r="AT362" s="143" t="s">
        <v>167</v>
      </c>
      <c r="AU362" s="143" t="s">
        <v>88</v>
      </c>
      <c r="AY362" s="2" t="s">
        <v>165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2" t="s">
        <v>86</v>
      </c>
      <c r="BK362" s="144">
        <f>ROUND(I362*H362,2)</f>
        <v>0</v>
      </c>
      <c r="BL362" s="2" t="s">
        <v>172</v>
      </c>
      <c r="BM362" s="143" t="s">
        <v>1956</v>
      </c>
    </row>
    <row r="363" spans="2:65" s="149" customFormat="1" ht="11.25">
      <c r="B363" s="150"/>
      <c r="C363" s="207"/>
      <c r="D363" s="151" t="s">
        <v>176</v>
      </c>
      <c r="E363" s="152" t="s">
        <v>1</v>
      </c>
      <c r="F363" s="153" t="s">
        <v>1957</v>
      </c>
      <c r="H363" s="152" t="s">
        <v>1</v>
      </c>
      <c r="I363" s="154"/>
      <c r="L363" s="150"/>
      <c r="M363" s="155"/>
      <c r="T363" s="156"/>
      <c r="AT363" s="152" t="s">
        <v>176</v>
      </c>
      <c r="AU363" s="152" t="s">
        <v>88</v>
      </c>
      <c r="AV363" s="149" t="s">
        <v>86</v>
      </c>
      <c r="AW363" s="149" t="s">
        <v>34</v>
      </c>
      <c r="AX363" s="149" t="s">
        <v>78</v>
      </c>
      <c r="AY363" s="152" t="s">
        <v>165</v>
      </c>
    </row>
    <row r="364" spans="2:65" s="157" customFormat="1" ht="11.25">
      <c r="B364" s="158"/>
      <c r="C364" s="208"/>
      <c r="D364" s="151" t="s">
        <v>176</v>
      </c>
      <c r="E364" s="159" t="s">
        <v>1</v>
      </c>
      <c r="F364" s="160" t="s">
        <v>184</v>
      </c>
      <c r="H364" s="161">
        <v>3</v>
      </c>
      <c r="I364" s="162"/>
      <c r="L364" s="158"/>
      <c r="M364" s="163"/>
      <c r="T364" s="164"/>
      <c r="AT364" s="159" t="s">
        <v>176</v>
      </c>
      <c r="AU364" s="159" t="s">
        <v>88</v>
      </c>
      <c r="AV364" s="157" t="s">
        <v>88</v>
      </c>
      <c r="AW364" s="157" t="s">
        <v>34</v>
      </c>
      <c r="AX364" s="157" t="s">
        <v>78</v>
      </c>
      <c r="AY364" s="159" t="s">
        <v>165</v>
      </c>
    </row>
    <row r="365" spans="2:65" s="149" customFormat="1" ht="11.25">
      <c r="B365" s="150"/>
      <c r="C365" s="207"/>
      <c r="D365" s="151" t="s">
        <v>176</v>
      </c>
      <c r="E365" s="152" t="s">
        <v>1</v>
      </c>
      <c r="F365" s="153" t="s">
        <v>1958</v>
      </c>
      <c r="H365" s="152" t="s">
        <v>1</v>
      </c>
      <c r="I365" s="154"/>
      <c r="L365" s="150"/>
      <c r="M365" s="155"/>
      <c r="T365" s="156"/>
      <c r="AT365" s="152" t="s">
        <v>176</v>
      </c>
      <c r="AU365" s="152" t="s">
        <v>88</v>
      </c>
      <c r="AV365" s="149" t="s">
        <v>86</v>
      </c>
      <c r="AW365" s="149" t="s">
        <v>34</v>
      </c>
      <c r="AX365" s="149" t="s">
        <v>78</v>
      </c>
      <c r="AY365" s="152" t="s">
        <v>165</v>
      </c>
    </row>
    <row r="366" spans="2:65" s="157" customFormat="1" ht="11.25">
      <c r="B366" s="158"/>
      <c r="C366" s="208"/>
      <c r="D366" s="151" t="s">
        <v>176</v>
      </c>
      <c r="E366" s="159" t="s">
        <v>1</v>
      </c>
      <c r="F366" s="160" t="s">
        <v>86</v>
      </c>
      <c r="H366" s="161">
        <v>1</v>
      </c>
      <c r="I366" s="162"/>
      <c r="L366" s="158"/>
      <c r="M366" s="163"/>
      <c r="T366" s="164"/>
      <c r="AT366" s="159" t="s">
        <v>176</v>
      </c>
      <c r="AU366" s="159" t="s">
        <v>88</v>
      </c>
      <c r="AV366" s="157" t="s">
        <v>88</v>
      </c>
      <c r="AW366" s="157" t="s">
        <v>34</v>
      </c>
      <c r="AX366" s="157" t="s">
        <v>78</v>
      </c>
      <c r="AY366" s="159" t="s">
        <v>165</v>
      </c>
    </row>
    <row r="367" spans="2:65" s="165" customFormat="1" ht="11.25">
      <c r="B367" s="166"/>
      <c r="C367" s="209"/>
      <c r="D367" s="151" t="s">
        <v>176</v>
      </c>
      <c r="E367" s="167" t="s">
        <v>1</v>
      </c>
      <c r="F367" s="168" t="s">
        <v>191</v>
      </c>
      <c r="H367" s="169">
        <v>4</v>
      </c>
      <c r="I367" s="170"/>
      <c r="L367" s="166"/>
      <c r="M367" s="171"/>
      <c r="T367" s="172"/>
      <c r="AT367" s="167" t="s">
        <v>176</v>
      </c>
      <c r="AU367" s="167" t="s">
        <v>88</v>
      </c>
      <c r="AV367" s="165" t="s">
        <v>172</v>
      </c>
      <c r="AW367" s="165" t="s">
        <v>34</v>
      </c>
      <c r="AX367" s="165" t="s">
        <v>86</v>
      </c>
      <c r="AY367" s="167" t="s">
        <v>165</v>
      </c>
    </row>
    <row r="368" spans="2:65" s="16" customFormat="1" ht="24.2" customHeight="1">
      <c r="B368" s="17"/>
      <c r="C368" s="213" t="s">
        <v>706</v>
      </c>
      <c r="D368" s="178" t="s">
        <v>416</v>
      </c>
      <c r="E368" s="179" t="s">
        <v>1959</v>
      </c>
      <c r="F368" s="180" t="s">
        <v>1960</v>
      </c>
      <c r="G368" s="181" t="s">
        <v>203</v>
      </c>
      <c r="H368" s="182">
        <v>2</v>
      </c>
      <c r="I368" s="183"/>
      <c r="J368" s="184">
        <f>ROUND(I368*H368,2)</f>
        <v>0</v>
      </c>
      <c r="K368" s="180" t="s">
        <v>1</v>
      </c>
      <c r="L368" s="185"/>
      <c r="M368" s="186" t="s">
        <v>1</v>
      </c>
      <c r="N368" s="187" t="s">
        <v>43</v>
      </c>
      <c r="P368" s="141">
        <f>O368*H368</f>
        <v>0</v>
      </c>
      <c r="Q368" s="141">
        <v>0</v>
      </c>
      <c r="R368" s="141">
        <f>Q368*H368</f>
        <v>0</v>
      </c>
      <c r="S368" s="141">
        <v>0</v>
      </c>
      <c r="T368" s="142">
        <f>S368*H368</f>
        <v>0</v>
      </c>
      <c r="AR368" s="143" t="s">
        <v>220</v>
      </c>
      <c r="AT368" s="143" t="s">
        <v>416</v>
      </c>
      <c r="AU368" s="143" t="s">
        <v>88</v>
      </c>
      <c r="AY368" s="2" t="s">
        <v>165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2" t="s">
        <v>86</v>
      </c>
      <c r="BK368" s="144">
        <f>ROUND(I368*H368,2)</f>
        <v>0</v>
      </c>
      <c r="BL368" s="2" t="s">
        <v>172</v>
      </c>
      <c r="BM368" s="143" t="s">
        <v>1961</v>
      </c>
    </row>
    <row r="369" spans="2:65" s="16" customFormat="1" ht="19.5">
      <c r="B369" s="17"/>
      <c r="C369" s="206"/>
      <c r="D369" s="151" t="s">
        <v>205</v>
      </c>
      <c r="F369" s="173" t="s">
        <v>1962</v>
      </c>
      <c r="I369" s="147"/>
      <c r="L369" s="17"/>
      <c r="M369" s="148"/>
      <c r="T369" s="41"/>
      <c r="AT369" s="2" t="s">
        <v>205</v>
      </c>
      <c r="AU369" s="2" t="s">
        <v>88</v>
      </c>
    </row>
    <row r="370" spans="2:65" s="16" customFormat="1" ht="24.2" customHeight="1">
      <c r="B370" s="17"/>
      <c r="C370" s="213" t="s">
        <v>719</v>
      </c>
      <c r="D370" s="178" t="s">
        <v>416</v>
      </c>
      <c r="E370" s="179" t="s">
        <v>1963</v>
      </c>
      <c r="F370" s="180" t="s">
        <v>1964</v>
      </c>
      <c r="G370" s="181" t="s">
        <v>203</v>
      </c>
      <c r="H370" s="182">
        <v>1</v>
      </c>
      <c r="I370" s="183"/>
      <c r="J370" s="184">
        <f>ROUND(I370*H370,2)</f>
        <v>0</v>
      </c>
      <c r="K370" s="180" t="s">
        <v>1</v>
      </c>
      <c r="L370" s="185"/>
      <c r="M370" s="186" t="s">
        <v>1</v>
      </c>
      <c r="N370" s="187" t="s">
        <v>43</v>
      </c>
      <c r="P370" s="141">
        <f>O370*H370</f>
        <v>0</v>
      </c>
      <c r="Q370" s="141">
        <v>0</v>
      </c>
      <c r="R370" s="141">
        <f>Q370*H370</f>
        <v>0</v>
      </c>
      <c r="S370" s="141">
        <v>0</v>
      </c>
      <c r="T370" s="142">
        <f>S370*H370</f>
        <v>0</v>
      </c>
      <c r="AR370" s="143" t="s">
        <v>220</v>
      </c>
      <c r="AT370" s="143" t="s">
        <v>416</v>
      </c>
      <c r="AU370" s="143" t="s">
        <v>88</v>
      </c>
      <c r="AY370" s="2" t="s">
        <v>165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2" t="s">
        <v>86</v>
      </c>
      <c r="BK370" s="144">
        <f>ROUND(I370*H370,2)</f>
        <v>0</v>
      </c>
      <c r="BL370" s="2" t="s">
        <v>172</v>
      </c>
      <c r="BM370" s="143" t="s">
        <v>1965</v>
      </c>
    </row>
    <row r="371" spans="2:65" s="16" customFormat="1" ht="19.5">
      <c r="B371" s="17"/>
      <c r="C371" s="206"/>
      <c r="D371" s="151" t="s">
        <v>205</v>
      </c>
      <c r="F371" s="173" t="s">
        <v>1962</v>
      </c>
      <c r="I371" s="147"/>
      <c r="L371" s="17"/>
      <c r="M371" s="148"/>
      <c r="T371" s="41"/>
      <c r="AT371" s="2" t="s">
        <v>205</v>
      </c>
      <c r="AU371" s="2" t="s">
        <v>88</v>
      </c>
    </row>
    <row r="372" spans="2:65" s="16" customFormat="1" ht="24.2" customHeight="1">
      <c r="B372" s="17"/>
      <c r="C372" s="213" t="s">
        <v>724</v>
      </c>
      <c r="D372" s="178" t="s">
        <v>416</v>
      </c>
      <c r="E372" s="179" t="s">
        <v>1966</v>
      </c>
      <c r="F372" s="180" t="s">
        <v>1967</v>
      </c>
      <c r="G372" s="181" t="s">
        <v>203</v>
      </c>
      <c r="H372" s="182">
        <v>1</v>
      </c>
      <c r="I372" s="183"/>
      <c r="J372" s="184">
        <f>ROUND(I372*H372,2)</f>
        <v>0</v>
      </c>
      <c r="K372" s="180" t="s">
        <v>1</v>
      </c>
      <c r="L372" s="185"/>
      <c r="M372" s="186" t="s">
        <v>1</v>
      </c>
      <c r="N372" s="187" t="s">
        <v>43</v>
      </c>
      <c r="P372" s="141">
        <f>O372*H372</f>
        <v>0</v>
      </c>
      <c r="Q372" s="141">
        <v>0</v>
      </c>
      <c r="R372" s="141">
        <f>Q372*H372</f>
        <v>0</v>
      </c>
      <c r="S372" s="141">
        <v>0</v>
      </c>
      <c r="T372" s="142">
        <f>S372*H372</f>
        <v>0</v>
      </c>
      <c r="AR372" s="143" t="s">
        <v>220</v>
      </c>
      <c r="AT372" s="143" t="s">
        <v>416</v>
      </c>
      <c r="AU372" s="143" t="s">
        <v>88</v>
      </c>
      <c r="AY372" s="2" t="s">
        <v>165</v>
      </c>
      <c r="BE372" s="144">
        <f>IF(N372="základní",J372,0)</f>
        <v>0</v>
      </c>
      <c r="BF372" s="144">
        <f>IF(N372="snížená",J372,0)</f>
        <v>0</v>
      </c>
      <c r="BG372" s="144">
        <f>IF(N372="zákl. přenesená",J372,0)</f>
        <v>0</v>
      </c>
      <c r="BH372" s="144">
        <f>IF(N372="sníž. přenesená",J372,0)</f>
        <v>0</v>
      </c>
      <c r="BI372" s="144">
        <f>IF(N372="nulová",J372,0)</f>
        <v>0</v>
      </c>
      <c r="BJ372" s="2" t="s">
        <v>86</v>
      </c>
      <c r="BK372" s="144">
        <f>ROUND(I372*H372,2)</f>
        <v>0</v>
      </c>
      <c r="BL372" s="2" t="s">
        <v>172</v>
      </c>
      <c r="BM372" s="143" t="s">
        <v>1968</v>
      </c>
    </row>
    <row r="373" spans="2:65" s="16" customFormat="1" ht="19.5">
      <c r="B373" s="17"/>
      <c r="C373" s="206"/>
      <c r="D373" s="151" t="s">
        <v>205</v>
      </c>
      <c r="F373" s="173" t="s">
        <v>1962</v>
      </c>
      <c r="I373" s="147"/>
      <c r="L373" s="17"/>
      <c r="M373" s="148"/>
      <c r="T373" s="41"/>
      <c r="AT373" s="2" t="s">
        <v>205</v>
      </c>
      <c r="AU373" s="2" t="s">
        <v>88</v>
      </c>
    </row>
    <row r="374" spans="2:65" s="16" customFormat="1" ht="24.2" customHeight="1">
      <c r="B374" s="17"/>
      <c r="C374" s="205" t="s">
        <v>733</v>
      </c>
      <c r="D374" s="132" t="s">
        <v>167</v>
      </c>
      <c r="E374" s="133" t="s">
        <v>1969</v>
      </c>
      <c r="F374" s="134" t="s">
        <v>1970</v>
      </c>
      <c r="G374" s="135" t="s">
        <v>452</v>
      </c>
      <c r="H374" s="136">
        <v>2</v>
      </c>
      <c r="I374" s="137"/>
      <c r="J374" s="138">
        <f>ROUND(I374*H374,2)</f>
        <v>0</v>
      </c>
      <c r="K374" s="134" t="s">
        <v>1</v>
      </c>
      <c r="L374" s="17"/>
      <c r="M374" s="139" t="s">
        <v>1</v>
      </c>
      <c r="N374" s="140" t="s">
        <v>43</v>
      </c>
      <c r="P374" s="141">
        <f>O374*H374</f>
        <v>0</v>
      </c>
      <c r="Q374" s="141">
        <v>0.12303</v>
      </c>
      <c r="R374" s="141">
        <f>Q374*H374</f>
        <v>0.24606</v>
      </c>
      <c r="S374" s="141">
        <v>0</v>
      </c>
      <c r="T374" s="142">
        <f>S374*H374</f>
        <v>0</v>
      </c>
      <c r="AR374" s="143" t="s">
        <v>172</v>
      </c>
      <c r="AT374" s="143" t="s">
        <v>167</v>
      </c>
      <c r="AU374" s="143" t="s">
        <v>88</v>
      </c>
      <c r="AY374" s="2" t="s">
        <v>165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2" t="s">
        <v>86</v>
      </c>
      <c r="BK374" s="144">
        <f>ROUND(I374*H374,2)</f>
        <v>0</v>
      </c>
      <c r="BL374" s="2" t="s">
        <v>172</v>
      </c>
      <c r="BM374" s="143" t="s">
        <v>1971</v>
      </c>
    </row>
    <row r="375" spans="2:65" s="149" customFormat="1" ht="11.25">
      <c r="B375" s="150"/>
      <c r="C375" s="207"/>
      <c r="D375" s="151" t="s">
        <v>176</v>
      </c>
      <c r="E375" s="152" t="s">
        <v>1</v>
      </c>
      <c r="F375" s="153" t="s">
        <v>1972</v>
      </c>
      <c r="H375" s="152" t="s">
        <v>1</v>
      </c>
      <c r="I375" s="154"/>
      <c r="L375" s="150"/>
      <c r="M375" s="155"/>
      <c r="T375" s="156"/>
      <c r="AT375" s="152" t="s">
        <v>176</v>
      </c>
      <c r="AU375" s="152" t="s">
        <v>88</v>
      </c>
      <c r="AV375" s="149" t="s">
        <v>86</v>
      </c>
      <c r="AW375" s="149" t="s">
        <v>34</v>
      </c>
      <c r="AX375" s="149" t="s">
        <v>78</v>
      </c>
      <c r="AY375" s="152" t="s">
        <v>165</v>
      </c>
    </row>
    <row r="376" spans="2:65" s="157" customFormat="1" ht="11.25">
      <c r="B376" s="158"/>
      <c r="C376" s="208"/>
      <c r="D376" s="151" t="s">
        <v>176</v>
      </c>
      <c r="E376" s="159" t="s">
        <v>1</v>
      </c>
      <c r="F376" s="160" t="s">
        <v>88</v>
      </c>
      <c r="H376" s="161">
        <v>2</v>
      </c>
      <c r="I376" s="162"/>
      <c r="L376" s="158"/>
      <c r="M376" s="163"/>
      <c r="T376" s="164"/>
      <c r="AT376" s="159" t="s">
        <v>176</v>
      </c>
      <c r="AU376" s="159" t="s">
        <v>88</v>
      </c>
      <c r="AV376" s="157" t="s">
        <v>88</v>
      </c>
      <c r="AW376" s="157" t="s">
        <v>34</v>
      </c>
      <c r="AX376" s="157" t="s">
        <v>86</v>
      </c>
      <c r="AY376" s="159" t="s">
        <v>165</v>
      </c>
    </row>
    <row r="377" spans="2:65" s="16" customFormat="1" ht="24.2" customHeight="1">
      <c r="B377" s="17"/>
      <c r="C377" s="213" t="s">
        <v>742</v>
      </c>
      <c r="D377" s="178" t="s">
        <v>416</v>
      </c>
      <c r="E377" s="179" t="s">
        <v>1973</v>
      </c>
      <c r="F377" s="180" t="s">
        <v>1974</v>
      </c>
      <c r="G377" s="181" t="s">
        <v>452</v>
      </c>
      <c r="H377" s="182">
        <v>2</v>
      </c>
      <c r="I377" s="183"/>
      <c r="J377" s="184">
        <f>ROUND(I377*H377,2)</f>
        <v>0</v>
      </c>
      <c r="K377" s="180" t="s">
        <v>1</v>
      </c>
      <c r="L377" s="185"/>
      <c r="M377" s="186" t="s">
        <v>1</v>
      </c>
      <c r="N377" s="187" t="s">
        <v>43</v>
      </c>
      <c r="P377" s="141">
        <f>O377*H377</f>
        <v>0</v>
      </c>
      <c r="Q377" s="141">
        <v>1.3299999999999999E-2</v>
      </c>
      <c r="R377" s="141">
        <f>Q377*H377</f>
        <v>2.6599999999999999E-2</v>
      </c>
      <c r="S377" s="141">
        <v>0</v>
      </c>
      <c r="T377" s="142">
        <f>S377*H377</f>
        <v>0</v>
      </c>
      <c r="AR377" s="143" t="s">
        <v>220</v>
      </c>
      <c r="AT377" s="143" t="s">
        <v>416</v>
      </c>
      <c r="AU377" s="143" t="s">
        <v>88</v>
      </c>
      <c r="AY377" s="2" t="s">
        <v>165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2" t="s">
        <v>86</v>
      </c>
      <c r="BK377" s="144">
        <f>ROUND(I377*H377,2)</f>
        <v>0</v>
      </c>
      <c r="BL377" s="2" t="s">
        <v>172</v>
      </c>
      <c r="BM377" s="143" t="s">
        <v>1975</v>
      </c>
    </row>
    <row r="378" spans="2:65" s="119" customFormat="1" ht="22.9" customHeight="1">
      <c r="B378" s="120"/>
      <c r="C378" s="210"/>
      <c r="D378" s="121" t="s">
        <v>77</v>
      </c>
      <c r="E378" s="130" t="s">
        <v>226</v>
      </c>
      <c r="F378" s="130" t="s">
        <v>918</v>
      </c>
      <c r="I378" s="123"/>
      <c r="J378" s="131">
        <f>BK378</f>
        <v>0</v>
      </c>
      <c r="L378" s="120"/>
      <c r="M378" s="125"/>
      <c r="P378" s="126">
        <f>SUM(P379:P400)</f>
        <v>0</v>
      </c>
      <c r="R378" s="126">
        <f>SUM(R379:R400)</f>
        <v>3.0688999999999998E-2</v>
      </c>
      <c r="T378" s="127">
        <f>SUM(T379:T400)</f>
        <v>0.23039999999999999</v>
      </c>
      <c r="AR378" s="121" t="s">
        <v>86</v>
      </c>
      <c r="AT378" s="128" t="s">
        <v>77</v>
      </c>
      <c r="AU378" s="128" t="s">
        <v>86</v>
      </c>
      <c r="AY378" s="121" t="s">
        <v>165</v>
      </c>
      <c r="BK378" s="129">
        <f>SUM(BK379:BK400)</f>
        <v>0</v>
      </c>
    </row>
    <row r="379" spans="2:65" s="16" customFormat="1" ht="24.2" customHeight="1">
      <c r="B379" s="17"/>
      <c r="C379" s="205" t="s">
        <v>747</v>
      </c>
      <c r="D379" s="132" t="s">
        <v>167</v>
      </c>
      <c r="E379" s="133" t="s">
        <v>933</v>
      </c>
      <c r="F379" s="134" t="s">
        <v>934</v>
      </c>
      <c r="G379" s="135" t="s">
        <v>248</v>
      </c>
      <c r="H379" s="136">
        <v>18.399999999999999</v>
      </c>
      <c r="I379" s="137"/>
      <c r="J379" s="138">
        <f>ROUND(I379*H379,2)</f>
        <v>0</v>
      </c>
      <c r="K379" s="134" t="s">
        <v>171</v>
      </c>
      <c r="L379" s="17"/>
      <c r="M379" s="139" t="s">
        <v>1</v>
      </c>
      <c r="N379" s="140" t="s">
        <v>43</v>
      </c>
      <c r="P379" s="141">
        <f>O379*H379</f>
        <v>0</v>
      </c>
      <c r="Q379" s="141">
        <v>1.3699999999999999E-3</v>
      </c>
      <c r="R379" s="141">
        <f>Q379*H379</f>
        <v>2.5207999999999998E-2</v>
      </c>
      <c r="S379" s="141">
        <v>0</v>
      </c>
      <c r="T379" s="142">
        <f>S379*H379</f>
        <v>0</v>
      </c>
      <c r="AR379" s="143" t="s">
        <v>172</v>
      </c>
      <c r="AT379" s="143" t="s">
        <v>167</v>
      </c>
      <c r="AU379" s="143" t="s">
        <v>88</v>
      </c>
      <c r="AY379" s="2" t="s">
        <v>165</v>
      </c>
      <c r="BE379" s="144">
        <f>IF(N379="základní",J379,0)</f>
        <v>0</v>
      </c>
      <c r="BF379" s="144">
        <f>IF(N379="snížená",J379,0)</f>
        <v>0</v>
      </c>
      <c r="BG379" s="144">
        <f>IF(N379="zákl. přenesená",J379,0)</f>
        <v>0</v>
      </c>
      <c r="BH379" s="144">
        <f>IF(N379="sníž. přenesená",J379,0)</f>
        <v>0</v>
      </c>
      <c r="BI379" s="144">
        <f>IF(N379="nulová",J379,0)</f>
        <v>0</v>
      </c>
      <c r="BJ379" s="2" t="s">
        <v>86</v>
      </c>
      <c r="BK379" s="144">
        <f>ROUND(I379*H379,2)</f>
        <v>0</v>
      </c>
      <c r="BL379" s="2" t="s">
        <v>172</v>
      </c>
      <c r="BM379" s="143" t="s">
        <v>1976</v>
      </c>
    </row>
    <row r="380" spans="2:65" s="16" customFormat="1">
      <c r="B380" s="17"/>
      <c r="C380" s="206"/>
      <c r="D380" s="145" t="s">
        <v>174</v>
      </c>
      <c r="F380" s="146" t="s">
        <v>936</v>
      </c>
      <c r="I380" s="147"/>
      <c r="L380" s="17"/>
      <c r="M380" s="148"/>
      <c r="T380" s="41"/>
      <c r="AT380" s="2" t="s">
        <v>174</v>
      </c>
      <c r="AU380" s="2" t="s">
        <v>88</v>
      </c>
    </row>
    <row r="381" spans="2:65" s="149" customFormat="1" ht="11.25">
      <c r="B381" s="150"/>
      <c r="C381" s="207"/>
      <c r="D381" s="151" t="s">
        <v>176</v>
      </c>
      <c r="E381" s="152" t="s">
        <v>1</v>
      </c>
      <c r="F381" s="153" t="s">
        <v>937</v>
      </c>
      <c r="H381" s="152" t="s">
        <v>1</v>
      </c>
      <c r="I381" s="154"/>
      <c r="L381" s="150"/>
      <c r="M381" s="155"/>
      <c r="T381" s="156"/>
      <c r="AT381" s="152" t="s">
        <v>176</v>
      </c>
      <c r="AU381" s="152" t="s">
        <v>88</v>
      </c>
      <c r="AV381" s="149" t="s">
        <v>86</v>
      </c>
      <c r="AW381" s="149" t="s">
        <v>34</v>
      </c>
      <c r="AX381" s="149" t="s">
        <v>78</v>
      </c>
      <c r="AY381" s="152" t="s">
        <v>165</v>
      </c>
    </row>
    <row r="382" spans="2:65" s="157" customFormat="1" ht="11.25">
      <c r="B382" s="158"/>
      <c r="C382" s="208"/>
      <c r="D382" s="151" t="s">
        <v>176</v>
      </c>
      <c r="E382" s="159" t="s">
        <v>1</v>
      </c>
      <c r="F382" s="160" t="s">
        <v>1977</v>
      </c>
      <c r="H382" s="161">
        <v>18.399999999999999</v>
      </c>
      <c r="I382" s="162"/>
      <c r="L382" s="158"/>
      <c r="M382" s="163"/>
      <c r="T382" s="164"/>
      <c r="AT382" s="159" t="s">
        <v>176</v>
      </c>
      <c r="AU382" s="159" t="s">
        <v>88</v>
      </c>
      <c r="AV382" s="157" t="s">
        <v>88</v>
      </c>
      <c r="AW382" s="157" t="s">
        <v>34</v>
      </c>
      <c r="AX382" s="157" t="s">
        <v>86</v>
      </c>
      <c r="AY382" s="159" t="s">
        <v>165</v>
      </c>
    </row>
    <row r="383" spans="2:65" s="16" customFormat="1" ht="24.2" customHeight="1">
      <c r="B383" s="17"/>
      <c r="C383" s="205" t="s">
        <v>757</v>
      </c>
      <c r="D383" s="132" t="s">
        <v>167</v>
      </c>
      <c r="E383" s="133" t="s">
        <v>1978</v>
      </c>
      <c r="F383" s="134" t="s">
        <v>1979</v>
      </c>
      <c r="G383" s="135" t="s">
        <v>248</v>
      </c>
      <c r="H383" s="136">
        <v>1.6</v>
      </c>
      <c r="I383" s="137"/>
      <c r="J383" s="138">
        <f>ROUND(I383*H383,2)</f>
        <v>0</v>
      </c>
      <c r="K383" s="134" t="s">
        <v>171</v>
      </c>
      <c r="L383" s="17"/>
      <c r="M383" s="139" t="s">
        <v>1</v>
      </c>
      <c r="N383" s="140" t="s">
        <v>43</v>
      </c>
      <c r="P383" s="141">
        <f>O383*H383</f>
        <v>0</v>
      </c>
      <c r="Q383" s="141">
        <v>1.47E-3</v>
      </c>
      <c r="R383" s="141">
        <f>Q383*H383</f>
        <v>2.3519999999999999E-3</v>
      </c>
      <c r="S383" s="141">
        <v>3.9E-2</v>
      </c>
      <c r="T383" s="142">
        <f>S383*H383</f>
        <v>6.2400000000000004E-2</v>
      </c>
      <c r="AR383" s="143" t="s">
        <v>172</v>
      </c>
      <c r="AT383" s="143" t="s">
        <v>167</v>
      </c>
      <c r="AU383" s="143" t="s">
        <v>88</v>
      </c>
      <c r="AY383" s="2" t="s">
        <v>165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2" t="s">
        <v>86</v>
      </c>
      <c r="BK383" s="144">
        <f>ROUND(I383*H383,2)</f>
        <v>0</v>
      </c>
      <c r="BL383" s="2" t="s">
        <v>172</v>
      </c>
      <c r="BM383" s="143" t="s">
        <v>1980</v>
      </c>
    </row>
    <row r="384" spans="2:65" s="16" customFormat="1">
      <c r="B384" s="17"/>
      <c r="C384" s="206"/>
      <c r="D384" s="145" t="s">
        <v>174</v>
      </c>
      <c r="F384" s="146" t="s">
        <v>1981</v>
      </c>
      <c r="I384" s="147"/>
      <c r="L384" s="17"/>
      <c r="M384" s="148"/>
      <c r="T384" s="41"/>
      <c r="AT384" s="2" t="s">
        <v>174</v>
      </c>
      <c r="AU384" s="2" t="s">
        <v>88</v>
      </c>
    </row>
    <row r="385" spans="2:65" s="149" customFormat="1" ht="11.25">
      <c r="B385" s="150"/>
      <c r="C385" s="207"/>
      <c r="D385" s="151" t="s">
        <v>176</v>
      </c>
      <c r="E385" s="152" t="s">
        <v>1</v>
      </c>
      <c r="F385" s="153" t="s">
        <v>1982</v>
      </c>
      <c r="H385" s="152" t="s">
        <v>1</v>
      </c>
      <c r="I385" s="154"/>
      <c r="L385" s="150"/>
      <c r="M385" s="155"/>
      <c r="T385" s="156"/>
      <c r="AT385" s="152" t="s">
        <v>176</v>
      </c>
      <c r="AU385" s="152" t="s">
        <v>88</v>
      </c>
      <c r="AV385" s="149" t="s">
        <v>86</v>
      </c>
      <c r="AW385" s="149" t="s">
        <v>34</v>
      </c>
      <c r="AX385" s="149" t="s">
        <v>78</v>
      </c>
      <c r="AY385" s="152" t="s">
        <v>165</v>
      </c>
    </row>
    <row r="386" spans="2:65" s="157" customFormat="1" ht="11.25">
      <c r="B386" s="158"/>
      <c r="C386" s="208"/>
      <c r="D386" s="151" t="s">
        <v>176</v>
      </c>
      <c r="E386" s="159" t="s">
        <v>1</v>
      </c>
      <c r="F386" s="160" t="s">
        <v>1983</v>
      </c>
      <c r="H386" s="161">
        <v>0.9</v>
      </c>
      <c r="I386" s="162"/>
      <c r="L386" s="158"/>
      <c r="M386" s="163"/>
      <c r="T386" s="164"/>
      <c r="AT386" s="159" t="s">
        <v>176</v>
      </c>
      <c r="AU386" s="159" t="s">
        <v>88</v>
      </c>
      <c r="AV386" s="157" t="s">
        <v>88</v>
      </c>
      <c r="AW386" s="157" t="s">
        <v>34</v>
      </c>
      <c r="AX386" s="157" t="s">
        <v>78</v>
      </c>
      <c r="AY386" s="159" t="s">
        <v>165</v>
      </c>
    </row>
    <row r="387" spans="2:65" s="149" customFormat="1" ht="11.25">
      <c r="B387" s="150"/>
      <c r="C387" s="207"/>
      <c r="D387" s="151" t="s">
        <v>176</v>
      </c>
      <c r="E387" s="152" t="s">
        <v>1</v>
      </c>
      <c r="F387" s="153" t="s">
        <v>1984</v>
      </c>
      <c r="H387" s="152" t="s">
        <v>1</v>
      </c>
      <c r="I387" s="154"/>
      <c r="L387" s="150"/>
      <c r="M387" s="155"/>
      <c r="T387" s="156"/>
      <c r="AT387" s="152" t="s">
        <v>176</v>
      </c>
      <c r="AU387" s="152" t="s">
        <v>88</v>
      </c>
      <c r="AV387" s="149" t="s">
        <v>86</v>
      </c>
      <c r="AW387" s="149" t="s">
        <v>34</v>
      </c>
      <c r="AX387" s="149" t="s">
        <v>78</v>
      </c>
      <c r="AY387" s="152" t="s">
        <v>165</v>
      </c>
    </row>
    <row r="388" spans="2:65" s="157" customFormat="1" ht="11.25">
      <c r="B388" s="158"/>
      <c r="C388" s="208"/>
      <c r="D388" s="151" t="s">
        <v>176</v>
      </c>
      <c r="E388" s="159" t="s">
        <v>1</v>
      </c>
      <c r="F388" s="160" t="s">
        <v>1985</v>
      </c>
      <c r="H388" s="161">
        <v>0.7</v>
      </c>
      <c r="I388" s="162"/>
      <c r="L388" s="158"/>
      <c r="M388" s="163"/>
      <c r="T388" s="164"/>
      <c r="AT388" s="159" t="s">
        <v>176</v>
      </c>
      <c r="AU388" s="159" t="s">
        <v>88</v>
      </c>
      <c r="AV388" s="157" t="s">
        <v>88</v>
      </c>
      <c r="AW388" s="157" t="s">
        <v>34</v>
      </c>
      <c r="AX388" s="157" t="s">
        <v>78</v>
      </c>
      <c r="AY388" s="159" t="s">
        <v>165</v>
      </c>
    </row>
    <row r="389" spans="2:65" s="165" customFormat="1" ht="11.25">
      <c r="B389" s="166"/>
      <c r="C389" s="209"/>
      <c r="D389" s="151" t="s">
        <v>176</v>
      </c>
      <c r="E389" s="167" t="s">
        <v>1</v>
      </c>
      <c r="F389" s="168" t="s">
        <v>191</v>
      </c>
      <c r="H389" s="169">
        <v>1.6</v>
      </c>
      <c r="I389" s="170"/>
      <c r="L389" s="166"/>
      <c r="M389" s="171"/>
      <c r="T389" s="172"/>
      <c r="AT389" s="167" t="s">
        <v>176</v>
      </c>
      <c r="AU389" s="167" t="s">
        <v>88</v>
      </c>
      <c r="AV389" s="165" t="s">
        <v>172</v>
      </c>
      <c r="AW389" s="165" t="s">
        <v>34</v>
      </c>
      <c r="AX389" s="165" t="s">
        <v>86</v>
      </c>
      <c r="AY389" s="167" t="s">
        <v>165</v>
      </c>
    </row>
    <row r="390" spans="2:65" s="16" customFormat="1" ht="24.2" customHeight="1">
      <c r="B390" s="17"/>
      <c r="C390" s="205" t="s">
        <v>763</v>
      </c>
      <c r="D390" s="132" t="s">
        <v>167</v>
      </c>
      <c r="E390" s="133" t="s">
        <v>1986</v>
      </c>
      <c r="F390" s="134" t="s">
        <v>1987</v>
      </c>
      <c r="G390" s="135" t="s">
        <v>248</v>
      </c>
      <c r="H390" s="136">
        <v>0.3</v>
      </c>
      <c r="I390" s="137"/>
      <c r="J390" s="138">
        <f>ROUND(I390*H390,2)</f>
        <v>0</v>
      </c>
      <c r="K390" s="134" t="s">
        <v>171</v>
      </c>
      <c r="L390" s="17"/>
      <c r="M390" s="139" t="s">
        <v>1</v>
      </c>
      <c r="N390" s="140" t="s">
        <v>43</v>
      </c>
      <c r="P390" s="141">
        <f>O390*H390</f>
        <v>0</v>
      </c>
      <c r="Q390" s="141">
        <v>4.2300000000000003E-3</v>
      </c>
      <c r="R390" s="141">
        <f>Q390*H390</f>
        <v>1.2689999999999999E-3</v>
      </c>
      <c r="S390" s="141">
        <v>0.21</v>
      </c>
      <c r="T390" s="142">
        <f>S390*H390</f>
        <v>6.3E-2</v>
      </c>
      <c r="AR390" s="143" t="s">
        <v>172</v>
      </c>
      <c r="AT390" s="143" t="s">
        <v>167</v>
      </c>
      <c r="AU390" s="143" t="s">
        <v>88</v>
      </c>
      <c r="AY390" s="2" t="s">
        <v>165</v>
      </c>
      <c r="BE390" s="144">
        <f>IF(N390="základní",J390,0)</f>
        <v>0</v>
      </c>
      <c r="BF390" s="144">
        <f>IF(N390="snížená",J390,0)</f>
        <v>0</v>
      </c>
      <c r="BG390" s="144">
        <f>IF(N390="zákl. přenesená",J390,0)</f>
        <v>0</v>
      </c>
      <c r="BH390" s="144">
        <f>IF(N390="sníž. přenesená",J390,0)</f>
        <v>0</v>
      </c>
      <c r="BI390" s="144">
        <f>IF(N390="nulová",J390,0)</f>
        <v>0</v>
      </c>
      <c r="BJ390" s="2" t="s">
        <v>86</v>
      </c>
      <c r="BK390" s="144">
        <f>ROUND(I390*H390,2)</f>
        <v>0</v>
      </c>
      <c r="BL390" s="2" t="s">
        <v>172</v>
      </c>
      <c r="BM390" s="143" t="s">
        <v>1988</v>
      </c>
    </row>
    <row r="391" spans="2:65" s="16" customFormat="1">
      <c r="B391" s="17"/>
      <c r="C391" s="206"/>
      <c r="D391" s="145" t="s">
        <v>174</v>
      </c>
      <c r="F391" s="146" t="s">
        <v>1989</v>
      </c>
      <c r="I391" s="147"/>
      <c r="L391" s="17"/>
      <c r="M391" s="148"/>
      <c r="T391" s="41"/>
      <c r="AT391" s="2" t="s">
        <v>174</v>
      </c>
      <c r="AU391" s="2" t="s">
        <v>88</v>
      </c>
    </row>
    <row r="392" spans="2:65" s="149" customFormat="1" ht="11.25">
      <c r="B392" s="150"/>
      <c r="C392" s="207"/>
      <c r="D392" s="151" t="s">
        <v>176</v>
      </c>
      <c r="E392" s="152" t="s">
        <v>1</v>
      </c>
      <c r="F392" s="153" t="s">
        <v>1982</v>
      </c>
      <c r="H392" s="152" t="s">
        <v>1</v>
      </c>
      <c r="I392" s="154"/>
      <c r="L392" s="150"/>
      <c r="M392" s="155"/>
      <c r="T392" s="156"/>
      <c r="AT392" s="152" t="s">
        <v>176</v>
      </c>
      <c r="AU392" s="152" t="s">
        <v>88</v>
      </c>
      <c r="AV392" s="149" t="s">
        <v>86</v>
      </c>
      <c r="AW392" s="149" t="s">
        <v>34</v>
      </c>
      <c r="AX392" s="149" t="s">
        <v>78</v>
      </c>
      <c r="AY392" s="152" t="s">
        <v>165</v>
      </c>
    </row>
    <row r="393" spans="2:65" s="157" customFormat="1" ht="11.25">
      <c r="B393" s="158"/>
      <c r="C393" s="208"/>
      <c r="D393" s="151" t="s">
        <v>176</v>
      </c>
      <c r="E393" s="159" t="s">
        <v>1</v>
      </c>
      <c r="F393" s="160" t="s">
        <v>1990</v>
      </c>
      <c r="H393" s="161">
        <v>0.3</v>
      </c>
      <c r="I393" s="162"/>
      <c r="L393" s="158"/>
      <c r="M393" s="163"/>
      <c r="T393" s="164"/>
      <c r="AT393" s="159" t="s">
        <v>176</v>
      </c>
      <c r="AU393" s="159" t="s">
        <v>88</v>
      </c>
      <c r="AV393" s="157" t="s">
        <v>88</v>
      </c>
      <c r="AW393" s="157" t="s">
        <v>34</v>
      </c>
      <c r="AX393" s="157" t="s">
        <v>86</v>
      </c>
      <c r="AY393" s="159" t="s">
        <v>165</v>
      </c>
    </row>
    <row r="394" spans="2:65" s="16" customFormat="1" ht="24.2" customHeight="1">
      <c r="B394" s="17"/>
      <c r="C394" s="205" t="s">
        <v>770</v>
      </c>
      <c r="D394" s="132" t="s">
        <v>167</v>
      </c>
      <c r="E394" s="133" t="s">
        <v>1991</v>
      </c>
      <c r="F394" s="134" t="s">
        <v>1992</v>
      </c>
      <c r="G394" s="135" t="s">
        <v>248</v>
      </c>
      <c r="H394" s="136">
        <v>0.3</v>
      </c>
      <c r="I394" s="137"/>
      <c r="J394" s="138">
        <f>ROUND(I394*H394,2)</f>
        <v>0</v>
      </c>
      <c r="K394" s="134" t="s">
        <v>171</v>
      </c>
      <c r="L394" s="17"/>
      <c r="M394" s="139" t="s">
        <v>1</v>
      </c>
      <c r="N394" s="140" t="s">
        <v>43</v>
      </c>
      <c r="P394" s="141">
        <f>O394*H394</f>
        <v>0</v>
      </c>
      <c r="Q394" s="141">
        <v>6.1999999999999998E-3</v>
      </c>
      <c r="R394" s="141">
        <f>Q394*H394</f>
        <v>1.8599999999999999E-3</v>
      </c>
      <c r="S394" s="141">
        <v>0.35</v>
      </c>
      <c r="T394" s="142">
        <f>S394*H394</f>
        <v>0.105</v>
      </c>
      <c r="AR394" s="143" t="s">
        <v>172</v>
      </c>
      <c r="AT394" s="143" t="s">
        <v>167</v>
      </c>
      <c r="AU394" s="143" t="s">
        <v>88</v>
      </c>
      <c r="AY394" s="2" t="s">
        <v>165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2" t="s">
        <v>86</v>
      </c>
      <c r="BK394" s="144">
        <f>ROUND(I394*H394,2)</f>
        <v>0</v>
      </c>
      <c r="BL394" s="2" t="s">
        <v>172</v>
      </c>
      <c r="BM394" s="143" t="s">
        <v>1993</v>
      </c>
    </row>
    <row r="395" spans="2:65" s="16" customFormat="1">
      <c r="B395" s="17"/>
      <c r="C395" s="206"/>
      <c r="D395" s="145" t="s">
        <v>174</v>
      </c>
      <c r="F395" s="146" t="s">
        <v>1994</v>
      </c>
      <c r="I395" s="147"/>
      <c r="L395" s="17"/>
      <c r="M395" s="148"/>
      <c r="T395" s="41"/>
      <c r="AT395" s="2" t="s">
        <v>174</v>
      </c>
      <c r="AU395" s="2" t="s">
        <v>88</v>
      </c>
    </row>
    <row r="396" spans="2:65" s="149" customFormat="1" ht="11.25">
      <c r="B396" s="150"/>
      <c r="C396" s="207"/>
      <c r="D396" s="151" t="s">
        <v>176</v>
      </c>
      <c r="E396" s="152" t="s">
        <v>1</v>
      </c>
      <c r="F396" s="153" t="s">
        <v>1982</v>
      </c>
      <c r="H396" s="152" t="s">
        <v>1</v>
      </c>
      <c r="I396" s="154"/>
      <c r="L396" s="150"/>
      <c r="M396" s="155"/>
      <c r="T396" s="156"/>
      <c r="AT396" s="152" t="s">
        <v>176</v>
      </c>
      <c r="AU396" s="152" t="s">
        <v>88</v>
      </c>
      <c r="AV396" s="149" t="s">
        <v>86</v>
      </c>
      <c r="AW396" s="149" t="s">
        <v>34</v>
      </c>
      <c r="AX396" s="149" t="s">
        <v>78</v>
      </c>
      <c r="AY396" s="152" t="s">
        <v>165</v>
      </c>
    </row>
    <row r="397" spans="2:65" s="157" customFormat="1" ht="11.25">
      <c r="B397" s="158"/>
      <c r="C397" s="208"/>
      <c r="D397" s="151" t="s">
        <v>176</v>
      </c>
      <c r="E397" s="159" t="s">
        <v>1</v>
      </c>
      <c r="F397" s="160" t="s">
        <v>1990</v>
      </c>
      <c r="H397" s="161">
        <v>0.3</v>
      </c>
      <c r="I397" s="162"/>
      <c r="L397" s="158"/>
      <c r="M397" s="163"/>
      <c r="T397" s="164"/>
      <c r="AT397" s="159" t="s">
        <v>176</v>
      </c>
      <c r="AU397" s="159" t="s">
        <v>88</v>
      </c>
      <c r="AV397" s="157" t="s">
        <v>88</v>
      </c>
      <c r="AW397" s="157" t="s">
        <v>34</v>
      </c>
      <c r="AX397" s="157" t="s">
        <v>86</v>
      </c>
      <c r="AY397" s="159" t="s">
        <v>165</v>
      </c>
    </row>
    <row r="398" spans="2:65" s="16" customFormat="1" ht="44.25" customHeight="1">
      <c r="B398" s="17"/>
      <c r="C398" s="205" t="s">
        <v>777</v>
      </c>
      <c r="D398" s="132" t="s">
        <v>167</v>
      </c>
      <c r="E398" s="133" t="s">
        <v>1995</v>
      </c>
      <c r="F398" s="134" t="s">
        <v>1996</v>
      </c>
      <c r="G398" s="135" t="s">
        <v>203</v>
      </c>
      <c r="H398" s="136">
        <v>2</v>
      </c>
      <c r="I398" s="137"/>
      <c r="J398" s="138">
        <f>ROUND(I398*H398,2)</f>
        <v>0</v>
      </c>
      <c r="K398" s="134" t="s">
        <v>1</v>
      </c>
      <c r="L398" s="17"/>
      <c r="M398" s="139" t="s">
        <v>1</v>
      </c>
      <c r="N398" s="140" t="s">
        <v>43</v>
      </c>
      <c r="P398" s="141">
        <f>O398*H398</f>
        <v>0</v>
      </c>
      <c r="Q398" s="141">
        <v>0</v>
      </c>
      <c r="R398" s="141">
        <f>Q398*H398</f>
        <v>0</v>
      </c>
      <c r="S398" s="141">
        <v>0</v>
      </c>
      <c r="T398" s="142">
        <f>S398*H398</f>
        <v>0</v>
      </c>
      <c r="AR398" s="143" t="s">
        <v>172</v>
      </c>
      <c r="AT398" s="143" t="s">
        <v>167</v>
      </c>
      <c r="AU398" s="143" t="s">
        <v>88</v>
      </c>
      <c r="AY398" s="2" t="s">
        <v>165</v>
      </c>
      <c r="BE398" s="144">
        <f>IF(N398="základní",J398,0)</f>
        <v>0</v>
      </c>
      <c r="BF398" s="144">
        <f>IF(N398="snížená",J398,0)</f>
        <v>0</v>
      </c>
      <c r="BG398" s="144">
        <f>IF(N398="zákl. přenesená",J398,0)</f>
        <v>0</v>
      </c>
      <c r="BH398" s="144">
        <f>IF(N398="sníž. přenesená",J398,0)</f>
        <v>0</v>
      </c>
      <c r="BI398" s="144">
        <f>IF(N398="nulová",J398,0)</f>
        <v>0</v>
      </c>
      <c r="BJ398" s="2" t="s">
        <v>86</v>
      </c>
      <c r="BK398" s="144">
        <f>ROUND(I398*H398,2)</f>
        <v>0</v>
      </c>
      <c r="BL398" s="2" t="s">
        <v>172</v>
      </c>
      <c r="BM398" s="143" t="s">
        <v>1997</v>
      </c>
    </row>
    <row r="399" spans="2:65" s="16" customFormat="1" ht="37.9" customHeight="1">
      <c r="B399" s="17"/>
      <c r="C399" s="205" t="s">
        <v>782</v>
      </c>
      <c r="D399" s="132" t="s">
        <v>167</v>
      </c>
      <c r="E399" s="133" t="s">
        <v>1998</v>
      </c>
      <c r="F399" s="134" t="s">
        <v>1999</v>
      </c>
      <c r="G399" s="135" t="s">
        <v>203</v>
      </c>
      <c r="H399" s="136">
        <v>5</v>
      </c>
      <c r="I399" s="137"/>
      <c r="J399" s="138">
        <f>ROUND(I399*H399,2)</f>
        <v>0</v>
      </c>
      <c r="K399" s="134" t="s">
        <v>1</v>
      </c>
      <c r="L399" s="17"/>
      <c r="M399" s="139" t="s">
        <v>1</v>
      </c>
      <c r="N399" s="140" t="s">
        <v>43</v>
      </c>
      <c r="P399" s="141">
        <f>O399*H399</f>
        <v>0</v>
      </c>
      <c r="Q399" s="141">
        <v>0</v>
      </c>
      <c r="R399" s="141">
        <f>Q399*H399</f>
        <v>0</v>
      </c>
      <c r="S399" s="141">
        <v>0</v>
      </c>
      <c r="T399" s="142">
        <f>S399*H399</f>
        <v>0</v>
      </c>
      <c r="AR399" s="143" t="s">
        <v>172</v>
      </c>
      <c r="AT399" s="143" t="s">
        <v>167</v>
      </c>
      <c r="AU399" s="143" t="s">
        <v>88</v>
      </c>
      <c r="AY399" s="2" t="s">
        <v>165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2" t="s">
        <v>86</v>
      </c>
      <c r="BK399" s="144">
        <f>ROUND(I399*H399,2)</f>
        <v>0</v>
      </c>
      <c r="BL399" s="2" t="s">
        <v>172</v>
      </c>
      <c r="BM399" s="143" t="s">
        <v>2000</v>
      </c>
    </row>
    <row r="400" spans="2:65" s="16" customFormat="1" ht="37.9" customHeight="1">
      <c r="B400" s="17"/>
      <c r="C400" s="205" t="s">
        <v>788</v>
      </c>
      <c r="D400" s="132" t="s">
        <v>167</v>
      </c>
      <c r="E400" s="133" t="s">
        <v>2001</v>
      </c>
      <c r="F400" s="134" t="s">
        <v>2002</v>
      </c>
      <c r="G400" s="135" t="s">
        <v>203</v>
      </c>
      <c r="H400" s="136">
        <v>6</v>
      </c>
      <c r="I400" s="137"/>
      <c r="J400" s="138">
        <f>ROUND(I400*H400,2)</f>
        <v>0</v>
      </c>
      <c r="K400" s="134" t="s">
        <v>1</v>
      </c>
      <c r="L400" s="17"/>
      <c r="M400" s="139" t="s">
        <v>1</v>
      </c>
      <c r="N400" s="140" t="s">
        <v>43</v>
      </c>
      <c r="P400" s="141">
        <f>O400*H400</f>
        <v>0</v>
      </c>
      <c r="Q400" s="141">
        <v>0</v>
      </c>
      <c r="R400" s="141">
        <f>Q400*H400</f>
        <v>0</v>
      </c>
      <c r="S400" s="141">
        <v>0</v>
      </c>
      <c r="T400" s="142">
        <f>S400*H400</f>
        <v>0</v>
      </c>
      <c r="AR400" s="143" t="s">
        <v>172</v>
      </c>
      <c r="AT400" s="143" t="s">
        <v>167</v>
      </c>
      <c r="AU400" s="143" t="s">
        <v>88</v>
      </c>
      <c r="AY400" s="2" t="s">
        <v>165</v>
      </c>
      <c r="BE400" s="144">
        <f>IF(N400="základní",J400,0)</f>
        <v>0</v>
      </c>
      <c r="BF400" s="144">
        <f>IF(N400="snížená",J400,0)</f>
        <v>0</v>
      </c>
      <c r="BG400" s="144">
        <f>IF(N400="zákl. přenesená",J400,0)</f>
        <v>0</v>
      </c>
      <c r="BH400" s="144">
        <f>IF(N400="sníž. přenesená",J400,0)</f>
        <v>0</v>
      </c>
      <c r="BI400" s="144">
        <f>IF(N400="nulová",J400,0)</f>
        <v>0</v>
      </c>
      <c r="BJ400" s="2" t="s">
        <v>86</v>
      </c>
      <c r="BK400" s="144">
        <f>ROUND(I400*H400,2)</f>
        <v>0</v>
      </c>
      <c r="BL400" s="2" t="s">
        <v>172</v>
      </c>
      <c r="BM400" s="143" t="s">
        <v>2003</v>
      </c>
    </row>
    <row r="401" spans="2:65" s="119" customFormat="1" ht="22.9" customHeight="1">
      <c r="B401" s="120"/>
      <c r="C401" s="210"/>
      <c r="D401" s="121" t="s">
        <v>77</v>
      </c>
      <c r="E401" s="130" t="s">
        <v>939</v>
      </c>
      <c r="F401" s="130" t="s">
        <v>940</v>
      </c>
      <c r="I401" s="123"/>
      <c r="J401" s="131">
        <f>BK401</f>
        <v>0</v>
      </c>
      <c r="L401" s="120"/>
      <c r="M401" s="125"/>
      <c r="P401" s="126">
        <f>SUM(P402:P403)</f>
        <v>0</v>
      </c>
      <c r="R401" s="126">
        <f>SUM(R402:R403)</f>
        <v>0</v>
      </c>
      <c r="T401" s="127">
        <f>SUM(T402:T403)</f>
        <v>0</v>
      </c>
      <c r="AR401" s="121" t="s">
        <v>86</v>
      </c>
      <c r="AT401" s="128" t="s">
        <v>77</v>
      </c>
      <c r="AU401" s="128" t="s">
        <v>86</v>
      </c>
      <c r="AY401" s="121" t="s">
        <v>165</v>
      </c>
      <c r="BK401" s="129">
        <f>SUM(BK402:BK403)</f>
        <v>0</v>
      </c>
    </row>
    <row r="402" spans="2:65" s="16" customFormat="1" ht="24.2" customHeight="1">
      <c r="B402" s="17"/>
      <c r="C402" s="205" t="s">
        <v>795</v>
      </c>
      <c r="D402" s="132" t="s">
        <v>167</v>
      </c>
      <c r="E402" s="133" t="s">
        <v>942</v>
      </c>
      <c r="F402" s="134" t="s">
        <v>943</v>
      </c>
      <c r="G402" s="135" t="s">
        <v>278</v>
      </c>
      <c r="H402" s="136">
        <v>97.846999999999994</v>
      </c>
      <c r="I402" s="137"/>
      <c r="J402" s="138">
        <f>ROUND(I402*H402,2)</f>
        <v>0</v>
      </c>
      <c r="K402" s="134" t="s">
        <v>171</v>
      </c>
      <c r="L402" s="17"/>
      <c r="M402" s="139" t="s">
        <v>1</v>
      </c>
      <c r="N402" s="140" t="s">
        <v>43</v>
      </c>
      <c r="P402" s="141">
        <f>O402*H402</f>
        <v>0</v>
      </c>
      <c r="Q402" s="141">
        <v>0</v>
      </c>
      <c r="R402" s="141">
        <f>Q402*H402</f>
        <v>0</v>
      </c>
      <c r="S402" s="141">
        <v>0</v>
      </c>
      <c r="T402" s="142">
        <f>S402*H402</f>
        <v>0</v>
      </c>
      <c r="AR402" s="143" t="s">
        <v>172</v>
      </c>
      <c r="AT402" s="143" t="s">
        <v>167</v>
      </c>
      <c r="AU402" s="143" t="s">
        <v>88</v>
      </c>
      <c r="AY402" s="2" t="s">
        <v>165</v>
      </c>
      <c r="BE402" s="144">
        <f>IF(N402="základní",J402,0)</f>
        <v>0</v>
      </c>
      <c r="BF402" s="144">
        <f>IF(N402="snížená",J402,0)</f>
        <v>0</v>
      </c>
      <c r="BG402" s="144">
        <f>IF(N402="zákl. přenesená",J402,0)</f>
        <v>0</v>
      </c>
      <c r="BH402" s="144">
        <f>IF(N402="sníž. přenesená",J402,0)</f>
        <v>0</v>
      </c>
      <c r="BI402" s="144">
        <f>IF(N402="nulová",J402,0)</f>
        <v>0</v>
      </c>
      <c r="BJ402" s="2" t="s">
        <v>86</v>
      </c>
      <c r="BK402" s="144">
        <f>ROUND(I402*H402,2)</f>
        <v>0</v>
      </c>
      <c r="BL402" s="2" t="s">
        <v>172</v>
      </c>
      <c r="BM402" s="143" t="s">
        <v>2004</v>
      </c>
    </row>
    <row r="403" spans="2:65" s="16" customFormat="1">
      <c r="B403" s="17"/>
      <c r="C403" s="206"/>
      <c r="D403" s="145" t="s">
        <v>174</v>
      </c>
      <c r="F403" s="146" t="s">
        <v>945</v>
      </c>
      <c r="I403" s="147"/>
      <c r="L403" s="17"/>
      <c r="M403" s="195"/>
      <c r="N403" s="190"/>
      <c r="O403" s="190"/>
      <c r="P403" s="190"/>
      <c r="Q403" s="190"/>
      <c r="R403" s="190"/>
      <c r="S403" s="190"/>
      <c r="T403" s="196"/>
      <c r="AT403" s="2" t="s">
        <v>174</v>
      </c>
      <c r="AU403" s="2" t="s">
        <v>88</v>
      </c>
    </row>
    <row r="404" spans="2:65" s="16" customFormat="1" ht="6.95" customHeight="1">
      <c r="B404" s="29"/>
      <c r="C404" s="211"/>
      <c r="D404" s="30"/>
      <c r="E404" s="30"/>
      <c r="F404" s="30"/>
      <c r="G404" s="30"/>
      <c r="H404" s="30"/>
      <c r="I404" s="30"/>
      <c r="J404" s="30"/>
      <c r="K404" s="30"/>
      <c r="L404" s="17"/>
    </row>
  </sheetData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0" r:id="rId1"/>
    <hyperlink ref="F133" r:id="rId2"/>
    <hyperlink ref="F137" r:id="rId3"/>
    <hyperlink ref="F145" r:id="rId4"/>
    <hyperlink ref="F149" r:id="rId5"/>
    <hyperlink ref="F156" r:id="rId6"/>
    <hyperlink ref="F162" r:id="rId7"/>
    <hyperlink ref="F169" r:id="rId8"/>
    <hyperlink ref="F173" r:id="rId9"/>
    <hyperlink ref="F179" r:id="rId10"/>
    <hyperlink ref="F184" r:id="rId11"/>
    <hyperlink ref="F187" r:id="rId12"/>
    <hyperlink ref="F190" r:id="rId13"/>
    <hyperlink ref="F195" r:id="rId14"/>
    <hyperlink ref="F199" r:id="rId15"/>
    <hyperlink ref="F208" r:id="rId16"/>
    <hyperlink ref="F212" r:id="rId17"/>
    <hyperlink ref="F222" r:id="rId18"/>
    <hyperlink ref="F226" r:id="rId19"/>
    <hyperlink ref="F230" r:id="rId20"/>
    <hyperlink ref="F234" r:id="rId21"/>
    <hyperlink ref="F239" r:id="rId22"/>
    <hyperlink ref="F246" r:id="rId23"/>
    <hyperlink ref="F254" r:id="rId24"/>
    <hyperlink ref="F263" r:id="rId25"/>
    <hyperlink ref="F265" r:id="rId26"/>
    <hyperlink ref="F269" r:id="rId27"/>
    <hyperlink ref="F271" r:id="rId28"/>
    <hyperlink ref="F275" r:id="rId29"/>
    <hyperlink ref="F284" r:id="rId30"/>
    <hyperlink ref="F300" r:id="rId31"/>
    <hyperlink ref="F310" r:id="rId32"/>
    <hyperlink ref="F319" r:id="rId33"/>
    <hyperlink ref="F324" r:id="rId34"/>
    <hyperlink ref="F328" r:id="rId35"/>
    <hyperlink ref="F333" r:id="rId36"/>
    <hyperlink ref="F339" r:id="rId37"/>
    <hyperlink ref="F345" r:id="rId38"/>
    <hyperlink ref="F352" r:id="rId39"/>
    <hyperlink ref="F358" r:id="rId40"/>
    <hyperlink ref="F380" r:id="rId41"/>
    <hyperlink ref="F384" r:id="rId42"/>
    <hyperlink ref="F391" r:id="rId43"/>
    <hyperlink ref="F395" r:id="rId44"/>
    <hyperlink ref="F403" r:id="rId45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41"/>
  <sheetViews>
    <sheetView topLeftCell="A113" workbookViewId="0">
      <selection activeCell="J136" sqref="J136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5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107</v>
      </c>
      <c r="AZ2" s="177" t="s">
        <v>307</v>
      </c>
      <c r="BA2" s="177" t="s">
        <v>1</v>
      </c>
      <c r="BB2" s="177" t="s">
        <v>1</v>
      </c>
      <c r="BC2" s="177" t="s">
        <v>1599</v>
      </c>
      <c r="BD2" s="177" t="s">
        <v>88</v>
      </c>
    </row>
    <row r="3" spans="2:5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  <c r="AZ3" s="177" t="s">
        <v>314</v>
      </c>
      <c r="BA3" s="177" t="s">
        <v>1</v>
      </c>
      <c r="BB3" s="177" t="s">
        <v>1</v>
      </c>
      <c r="BC3" s="177" t="s">
        <v>2005</v>
      </c>
      <c r="BD3" s="177" t="s">
        <v>88</v>
      </c>
    </row>
    <row r="4" spans="2:56" ht="24.95" customHeight="1">
      <c r="B4" s="5"/>
      <c r="D4" s="6" t="s">
        <v>132</v>
      </c>
      <c r="L4" s="5"/>
      <c r="M4" s="80" t="s">
        <v>10</v>
      </c>
      <c r="AT4" s="2" t="s">
        <v>4</v>
      </c>
      <c r="AZ4" s="177" t="s">
        <v>312</v>
      </c>
      <c r="BA4" s="177" t="s">
        <v>1</v>
      </c>
      <c r="BB4" s="177" t="s">
        <v>1</v>
      </c>
      <c r="BC4" s="177" t="s">
        <v>2006</v>
      </c>
      <c r="BD4" s="177" t="s">
        <v>88</v>
      </c>
    </row>
    <row r="5" spans="2:56" ht="6.95" customHeight="1">
      <c r="B5" s="5"/>
      <c r="L5" s="5"/>
    </row>
    <row r="6" spans="2:56" ht="12" customHeight="1">
      <c r="B6" s="5"/>
      <c r="D6" s="11" t="s">
        <v>16</v>
      </c>
      <c r="L6" s="5"/>
    </row>
    <row r="7" spans="2:56" ht="16.5" customHeight="1">
      <c r="B7" s="5"/>
      <c r="E7" s="267" t="s">
        <v>17</v>
      </c>
      <c r="F7" s="268"/>
      <c r="G7" s="268"/>
      <c r="H7" s="268"/>
      <c r="L7" s="5"/>
    </row>
    <row r="8" spans="2:56" s="16" customFormat="1" ht="12" customHeight="1">
      <c r="B8" s="17"/>
      <c r="D8" s="11" t="s">
        <v>133</v>
      </c>
      <c r="L8" s="17"/>
    </row>
    <row r="9" spans="2:56" s="16" customFormat="1" ht="16.5" customHeight="1">
      <c r="B9" s="17"/>
      <c r="E9" s="239" t="s">
        <v>2007</v>
      </c>
      <c r="F9" s="266"/>
      <c r="G9" s="266"/>
      <c r="H9" s="266"/>
      <c r="L9" s="17"/>
    </row>
    <row r="10" spans="2:56" s="16" customFormat="1">
      <c r="B10" s="17"/>
      <c r="L10" s="17"/>
    </row>
    <row r="11" spans="2:5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5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56" s="16" customFormat="1" ht="10.9" customHeight="1">
      <c r="B13" s="17"/>
      <c r="L13" s="17"/>
    </row>
    <row r="14" spans="2:5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5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5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ROUND(J126,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ROUND((SUM(BE126:BE240)),  2)</f>
        <v>0</v>
      </c>
      <c r="I33" s="88">
        <v>0.21</v>
      </c>
      <c r="J33" s="73">
        <f>ROUND(((SUM(BE126:BE240))*I33),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ROUND((SUM(BF126:BF240)),  2)</f>
        <v>0</v>
      </c>
      <c r="I34" s="88">
        <v>0.15</v>
      </c>
      <c r="J34" s="73">
        <f>ROUND(((SUM(BF126:BF240))*I34),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ROUND((SUM(BG126:BG240)),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ROUND((SUM(BH126:BH240)),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ROUND((SUM(BI126:BI240)),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SO.03 - Retenční nádrž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J126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J127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J128</f>
        <v>0</v>
      </c>
      <c r="L98" s="106"/>
    </row>
    <row r="99" spans="2:12" s="70" customFormat="1" ht="19.899999999999999" customHeight="1">
      <c r="B99" s="106"/>
      <c r="D99" s="107" t="s">
        <v>324</v>
      </c>
      <c r="E99" s="108"/>
      <c r="F99" s="108"/>
      <c r="G99" s="108"/>
      <c r="H99" s="108"/>
      <c r="I99" s="108"/>
      <c r="J99" s="109">
        <f>J165</f>
        <v>0</v>
      </c>
      <c r="L99" s="106"/>
    </row>
    <row r="100" spans="2:12" s="70" customFormat="1" ht="19.899999999999999" customHeight="1">
      <c r="B100" s="106"/>
      <c r="D100" s="107" t="s">
        <v>325</v>
      </c>
      <c r="E100" s="108"/>
      <c r="F100" s="108"/>
      <c r="G100" s="108"/>
      <c r="H100" s="108"/>
      <c r="I100" s="108"/>
      <c r="J100" s="109">
        <f>J178</f>
        <v>0</v>
      </c>
      <c r="L100" s="106"/>
    </row>
    <row r="101" spans="2:12" s="70" customFormat="1" ht="19.899999999999999" customHeight="1">
      <c r="B101" s="106"/>
      <c r="D101" s="107" t="s">
        <v>1756</v>
      </c>
      <c r="E101" s="108"/>
      <c r="F101" s="108"/>
      <c r="G101" s="108"/>
      <c r="H101" s="108"/>
      <c r="I101" s="108"/>
      <c r="J101" s="109">
        <f>J191</f>
        <v>0</v>
      </c>
      <c r="L101" s="106"/>
    </row>
    <row r="102" spans="2:12" s="70" customFormat="1" ht="19.899999999999999" customHeight="1">
      <c r="B102" s="106"/>
      <c r="D102" s="107" t="s">
        <v>2008</v>
      </c>
      <c r="E102" s="108"/>
      <c r="F102" s="108"/>
      <c r="G102" s="108"/>
      <c r="H102" s="108"/>
      <c r="I102" s="108"/>
      <c r="J102" s="109">
        <f>J198</f>
        <v>0</v>
      </c>
      <c r="L102" s="106"/>
    </row>
    <row r="103" spans="2:12" s="70" customFormat="1" ht="19.899999999999999" customHeight="1">
      <c r="B103" s="106"/>
      <c r="D103" s="107" t="s">
        <v>331</v>
      </c>
      <c r="E103" s="108"/>
      <c r="F103" s="108"/>
      <c r="G103" s="108"/>
      <c r="H103" s="108"/>
      <c r="I103" s="108"/>
      <c r="J103" s="109">
        <f>J224</f>
        <v>0</v>
      </c>
      <c r="L103" s="106"/>
    </row>
    <row r="104" spans="2:12" s="101" customFormat="1" ht="24.95" customHeight="1">
      <c r="B104" s="102"/>
      <c r="D104" s="103" t="s">
        <v>332</v>
      </c>
      <c r="E104" s="104"/>
      <c r="F104" s="104"/>
      <c r="G104" s="104"/>
      <c r="H104" s="104"/>
      <c r="I104" s="104"/>
      <c r="J104" s="105">
        <f>J227</f>
        <v>0</v>
      </c>
      <c r="L104" s="102"/>
    </row>
    <row r="105" spans="2:12" s="70" customFormat="1" ht="19.899999999999999" customHeight="1">
      <c r="B105" s="106"/>
      <c r="D105" s="107" t="s">
        <v>2009</v>
      </c>
      <c r="E105" s="108"/>
      <c r="F105" s="108"/>
      <c r="G105" s="108"/>
      <c r="H105" s="108"/>
      <c r="I105" s="108"/>
      <c r="J105" s="109">
        <f>J228</f>
        <v>0</v>
      </c>
      <c r="L105" s="106"/>
    </row>
    <row r="106" spans="2:12" s="70" customFormat="1" ht="19.899999999999999" customHeight="1">
      <c r="B106" s="106"/>
      <c r="D106" s="107" t="s">
        <v>2010</v>
      </c>
      <c r="E106" s="108"/>
      <c r="F106" s="108"/>
      <c r="G106" s="108"/>
      <c r="H106" s="108"/>
      <c r="I106" s="108"/>
      <c r="J106" s="109">
        <f>J236</f>
        <v>0</v>
      </c>
      <c r="L106" s="106"/>
    </row>
    <row r="107" spans="2:12" s="16" customFormat="1" ht="21.75" customHeight="1">
      <c r="B107" s="17"/>
      <c r="L107" s="17"/>
    </row>
    <row r="108" spans="2:12" s="16" customFormat="1" ht="6.9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17"/>
    </row>
    <row r="112" spans="2:12" s="16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7"/>
    </row>
    <row r="113" spans="2:63" s="16" customFormat="1" ht="24.95" customHeight="1">
      <c r="B113" s="17"/>
      <c r="C113" s="6" t="s">
        <v>150</v>
      </c>
      <c r="L113" s="17"/>
    </row>
    <row r="114" spans="2:63" s="16" customFormat="1" ht="6.95" customHeight="1">
      <c r="B114" s="17"/>
      <c r="L114" s="17"/>
    </row>
    <row r="115" spans="2:63" s="16" customFormat="1" ht="12" customHeight="1">
      <c r="B115" s="17"/>
      <c r="C115" s="11" t="s">
        <v>16</v>
      </c>
      <c r="L115" s="17"/>
    </row>
    <row r="116" spans="2:63" s="16" customFormat="1" ht="16.5" customHeight="1">
      <c r="B116" s="17"/>
      <c r="E116" s="267" t="str">
        <f>E7</f>
        <v>ČOV Nebužely - rekonstrukce</v>
      </c>
      <c r="F116" s="268"/>
      <c r="G116" s="268"/>
      <c r="H116" s="268"/>
      <c r="L116" s="17"/>
    </row>
    <row r="117" spans="2:63" s="16" customFormat="1" ht="12" customHeight="1">
      <c r="B117" s="17"/>
      <c r="C117" s="11" t="s">
        <v>133</v>
      </c>
      <c r="L117" s="17"/>
    </row>
    <row r="118" spans="2:63" s="16" customFormat="1" ht="16.5" customHeight="1">
      <c r="B118" s="17"/>
      <c r="E118" s="239" t="str">
        <f>E9</f>
        <v>SO.03 - Retenční nádrž</v>
      </c>
      <c r="F118" s="266"/>
      <c r="G118" s="266"/>
      <c r="H118" s="266"/>
      <c r="L118" s="17"/>
    </row>
    <row r="119" spans="2:63" s="16" customFormat="1" ht="6.95" customHeight="1">
      <c r="B119" s="17"/>
      <c r="L119" s="17"/>
    </row>
    <row r="120" spans="2:63" s="16" customFormat="1" ht="12" customHeight="1">
      <c r="B120" s="17"/>
      <c r="C120" s="11" t="s">
        <v>20</v>
      </c>
      <c r="F120" s="12" t="str">
        <f>F12</f>
        <v>Obec Nebužely</v>
      </c>
      <c r="I120" s="11" t="s">
        <v>22</v>
      </c>
      <c r="J120" s="81" t="str">
        <f>IF(J12="","",J12)</f>
        <v>31. 3. 2022</v>
      </c>
      <c r="L120" s="17"/>
    </row>
    <row r="121" spans="2:63" s="16" customFormat="1" ht="6.95" customHeight="1">
      <c r="B121" s="17"/>
      <c r="L121" s="17"/>
    </row>
    <row r="122" spans="2:63" s="16" customFormat="1" ht="15.2" customHeight="1">
      <c r="B122" s="17"/>
      <c r="C122" s="11" t="s">
        <v>24</v>
      </c>
      <c r="F122" s="12" t="str">
        <f>E15</f>
        <v>Vodárny Kladno – Mělník, a.s.</v>
      </c>
      <c r="I122" s="11" t="s">
        <v>31</v>
      </c>
      <c r="J122" s="97" t="str">
        <f>E21</f>
        <v>SERVIS ISA s.r.o.</v>
      </c>
      <c r="L122" s="17"/>
    </row>
    <row r="123" spans="2:63" s="16" customFormat="1" ht="15.2" customHeight="1">
      <c r="B123" s="17"/>
      <c r="C123" s="11" t="s">
        <v>29</v>
      </c>
      <c r="F123" s="12" t="str">
        <f>IF(E18="","",E18)</f>
        <v>Vyplň údaj</v>
      </c>
      <c r="I123" s="11" t="s">
        <v>35</v>
      </c>
      <c r="J123" s="97" t="str">
        <f>E24</f>
        <v xml:space="preserve"> </v>
      </c>
      <c r="L123" s="17"/>
    </row>
    <row r="124" spans="2:63" s="16" customFormat="1" ht="10.35" customHeight="1">
      <c r="B124" s="17"/>
      <c r="L124" s="17"/>
    </row>
    <row r="125" spans="2:63" s="110" customFormat="1" ht="29.25" customHeight="1">
      <c r="B125" s="111"/>
      <c r="C125" s="112" t="s">
        <v>151</v>
      </c>
      <c r="D125" s="113" t="s">
        <v>63</v>
      </c>
      <c r="E125" s="113" t="s">
        <v>59</v>
      </c>
      <c r="F125" s="113" t="s">
        <v>60</v>
      </c>
      <c r="G125" s="113" t="s">
        <v>152</v>
      </c>
      <c r="H125" s="113" t="s">
        <v>153</v>
      </c>
      <c r="I125" s="113" t="s">
        <v>154</v>
      </c>
      <c r="J125" s="113" t="s">
        <v>137</v>
      </c>
      <c r="K125" s="114" t="s">
        <v>155</v>
      </c>
      <c r="L125" s="111"/>
      <c r="M125" s="44" t="s">
        <v>1</v>
      </c>
      <c r="N125" s="45" t="s">
        <v>42</v>
      </c>
      <c r="O125" s="45" t="s">
        <v>156</v>
      </c>
      <c r="P125" s="45" t="s">
        <v>157</v>
      </c>
      <c r="Q125" s="45" t="s">
        <v>158</v>
      </c>
      <c r="R125" s="45" t="s">
        <v>159</v>
      </c>
      <c r="S125" s="45" t="s">
        <v>160</v>
      </c>
      <c r="T125" s="46" t="s">
        <v>161</v>
      </c>
    </row>
    <row r="126" spans="2:63" s="16" customFormat="1" ht="22.9" customHeight="1">
      <c r="B126" s="17"/>
      <c r="C126" s="50" t="s">
        <v>162</v>
      </c>
      <c r="J126" s="115">
        <f>BK126</f>
        <v>0</v>
      </c>
      <c r="L126" s="17"/>
      <c r="M126" s="47"/>
      <c r="N126" s="39"/>
      <c r="O126" s="39"/>
      <c r="P126" s="116">
        <f>P127+P227</f>
        <v>0</v>
      </c>
      <c r="Q126" s="39"/>
      <c r="R126" s="116">
        <f>R127+R227</f>
        <v>20.406726829999997</v>
      </c>
      <c r="S126" s="39"/>
      <c r="T126" s="117">
        <f>T127+T227</f>
        <v>7.381964</v>
      </c>
      <c r="AT126" s="2" t="s">
        <v>77</v>
      </c>
      <c r="AU126" s="2" t="s">
        <v>139</v>
      </c>
      <c r="BK126" s="118">
        <f>BK127+BK227</f>
        <v>0</v>
      </c>
    </row>
    <row r="127" spans="2:63" s="119" customFormat="1" ht="25.9" customHeight="1">
      <c r="B127" s="120"/>
      <c r="D127" s="121" t="s">
        <v>77</v>
      </c>
      <c r="E127" s="122" t="s">
        <v>163</v>
      </c>
      <c r="F127" s="122" t="s">
        <v>164</v>
      </c>
      <c r="I127" s="123"/>
      <c r="J127" s="124">
        <f>BK127</f>
        <v>0</v>
      </c>
      <c r="L127" s="120"/>
      <c r="M127" s="125"/>
      <c r="P127" s="126">
        <f>P128+P165+P178+P191+P198+P224</f>
        <v>0</v>
      </c>
      <c r="R127" s="126">
        <f>R128+R165+R178+R191+R198+R224</f>
        <v>18.398561389999998</v>
      </c>
      <c r="T127" s="127">
        <f>T128+T165+T178+T191+T198+T224</f>
        <v>5.4198719999999998</v>
      </c>
      <c r="AR127" s="121" t="s">
        <v>86</v>
      </c>
      <c r="AT127" s="128" t="s">
        <v>77</v>
      </c>
      <c r="AU127" s="128" t="s">
        <v>78</v>
      </c>
      <c r="AY127" s="121" t="s">
        <v>165</v>
      </c>
      <c r="BK127" s="129">
        <f>BK128+BK165+BK178+BK191+BK198+BK224</f>
        <v>0</v>
      </c>
    </row>
    <row r="128" spans="2:63" s="119" customFormat="1" ht="22.9" customHeight="1">
      <c r="B128" s="120"/>
      <c r="D128" s="121" t="s">
        <v>77</v>
      </c>
      <c r="E128" s="130" t="s">
        <v>86</v>
      </c>
      <c r="F128" s="130" t="s">
        <v>347</v>
      </c>
      <c r="I128" s="123"/>
      <c r="J128" s="131">
        <f>BK128</f>
        <v>0</v>
      </c>
      <c r="L128" s="120"/>
      <c r="M128" s="125"/>
      <c r="P128" s="126">
        <f>SUM(P129:P164)</f>
        <v>0</v>
      </c>
      <c r="R128" s="126">
        <f>SUM(R129:R164)</f>
        <v>0</v>
      </c>
      <c r="T128" s="127">
        <f>SUM(T129:T164)</f>
        <v>0</v>
      </c>
      <c r="AR128" s="121" t="s">
        <v>86</v>
      </c>
      <c r="AT128" s="128" t="s">
        <v>77</v>
      </c>
      <c r="AU128" s="128" t="s">
        <v>86</v>
      </c>
      <c r="AY128" s="121" t="s">
        <v>165</v>
      </c>
      <c r="BK128" s="129">
        <f>SUM(BK129:BK164)</f>
        <v>0</v>
      </c>
    </row>
    <row r="129" spans="2:65" s="16" customFormat="1" ht="33" customHeight="1">
      <c r="B129" s="17"/>
      <c r="C129" s="132" t="s">
        <v>86</v>
      </c>
      <c r="D129" s="132" t="s">
        <v>167</v>
      </c>
      <c r="E129" s="133" t="s">
        <v>361</v>
      </c>
      <c r="F129" s="134" t="s">
        <v>362</v>
      </c>
      <c r="G129" s="135" t="s">
        <v>170</v>
      </c>
      <c r="H129" s="136">
        <v>1.1000000000000001</v>
      </c>
      <c r="I129" s="137"/>
      <c r="J129" s="138">
        <f>ROUND(I129*H129,2)</f>
        <v>0</v>
      </c>
      <c r="K129" s="134" t="s">
        <v>171</v>
      </c>
      <c r="L129" s="17"/>
      <c r="M129" s="139" t="s">
        <v>1</v>
      </c>
      <c r="N129" s="140" t="s">
        <v>43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172</v>
      </c>
      <c r="AT129" s="143" t="s">
        <v>167</v>
      </c>
      <c r="AU129" s="143" t="s">
        <v>88</v>
      </c>
      <c r="AY129" s="2" t="s">
        <v>165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2" t="s">
        <v>86</v>
      </c>
      <c r="BK129" s="144">
        <f>ROUND(I129*H129,2)</f>
        <v>0</v>
      </c>
      <c r="BL129" s="2" t="s">
        <v>172</v>
      </c>
      <c r="BM129" s="143" t="s">
        <v>2011</v>
      </c>
    </row>
    <row r="130" spans="2:65" s="16" customFormat="1">
      <c r="B130" s="17"/>
      <c r="D130" s="145" t="s">
        <v>174</v>
      </c>
      <c r="F130" s="146" t="s">
        <v>364</v>
      </c>
      <c r="I130" s="147"/>
      <c r="L130" s="17"/>
      <c r="M130" s="148"/>
      <c r="T130" s="41"/>
      <c r="AT130" s="2" t="s">
        <v>174</v>
      </c>
      <c r="AU130" s="2" t="s">
        <v>88</v>
      </c>
    </row>
    <row r="131" spans="2:65" s="149" customFormat="1" ht="22.5">
      <c r="B131" s="150"/>
      <c r="D131" s="151" t="s">
        <v>176</v>
      </c>
      <c r="E131" s="152" t="s">
        <v>1</v>
      </c>
      <c r="F131" s="153" t="s">
        <v>365</v>
      </c>
      <c r="H131" s="152" t="s">
        <v>1</v>
      </c>
      <c r="I131" s="154"/>
      <c r="L131" s="150"/>
      <c r="M131" s="155"/>
      <c r="T131" s="156"/>
      <c r="AT131" s="152" t="s">
        <v>176</v>
      </c>
      <c r="AU131" s="152" t="s">
        <v>88</v>
      </c>
      <c r="AV131" s="149" t="s">
        <v>86</v>
      </c>
      <c r="AW131" s="149" t="s">
        <v>34</v>
      </c>
      <c r="AX131" s="149" t="s">
        <v>78</v>
      </c>
      <c r="AY131" s="152" t="s">
        <v>165</v>
      </c>
    </row>
    <row r="132" spans="2:65" s="157" customFormat="1" ht="22.5">
      <c r="B132" s="158"/>
      <c r="D132" s="151" t="s">
        <v>176</v>
      </c>
      <c r="E132" s="159" t="s">
        <v>1</v>
      </c>
      <c r="F132" s="160" t="s">
        <v>2012</v>
      </c>
      <c r="H132" s="161">
        <v>1.1000000000000001</v>
      </c>
      <c r="I132" s="162"/>
      <c r="L132" s="158"/>
      <c r="M132" s="163"/>
      <c r="T132" s="164"/>
      <c r="AT132" s="159" t="s">
        <v>176</v>
      </c>
      <c r="AU132" s="159" t="s">
        <v>88</v>
      </c>
      <c r="AV132" s="157" t="s">
        <v>88</v>
      </c>
      <c r="AW132" s="157" t="s">
        <v>34</v>
      </c>
      <c r="AX132" s="157" t="s">
        <v>78</v>
      </c>
      <c r="AY132" s="159" t="s">
        <v>165</v>
      </c>
    </row>
    <row r="133" spans="2:65" s="165" customFormat="1" ht="11.25">
      <c r="B133" s="166"/>
      <c r="D133" s="151" t="s">
        <v>176</v>
      </c>
      <c r="E133" s="167" t="s">
        <v>307</v>
      </c>
      <c r="F133" s="168" t="s">
        <v>191</v>
      </c>
      <c r="H133" s="169">
        <v>1.1000000000000001</v>
      </c>
      <c r="I133" s="170"/>
      <c r="L133" s="166"/>
      <c r="M133" s="171"/>
      <c r="T133" s="172"/>
      <c r="AT133" s="167" t="s">
        <v>176</v>
      </c>
      <c r="AU133" s="167" t="s">
        <v>88</v>
      </c>
      <c r="AV133" s="165" t="s">
        <v>172</v>
      </c>
      <c r="AW133" s="165" t="s">
        <v>34</v>
      </c>
      <c r="AX133" s="165" t="s">
        <v>86</v>
      </c>
      <c r="AY133" s="167" t="s">
        <v>165</v>
      </c>
    </row>
    <row r="134" spans="2:65" s="16" customFormat="1" ht="37.9" customHeight="1">
      <c r="B134" s="17"/>
      <c r="C134" s="132" t="s">
        <v>88</v>
      </c>
      <c r="D134" s="132" t="s">
        <v>167</v>
      </c>
      <c r="E134" s="133" t="s">
        <v>456</v>
      </c>
      <c r="F134" s="134" t="s">
        <v>457</v>
      </c>
      <c r="G134" s="135" t="s">
        <v>170</v>
      </c>
      <c r="H134" s="136">
        <v>1.85</v>
      </c>
      <c r="I134" s="137"/>
      <c r="J134" s="138">
        <f>ROUND(I134*H134,2)</f>
        <v>0</v>
      </c>
      <c r="K134" s="134" t="s">
        <v>171</v>
      </c>
      <c r="L134" s="17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172</v>
      </c>
      <c r="AT134" s="143" t="s">
        <v>167</v>
      </c>
      <c r="AU134" s="143" t="s">
        <v>88</v>
      </c>
      <c r="AY134" s="2" t="s">
        <v>165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2" t="s">
        <v>86</v>
      </c>
      <c r="BK134" s="144">
        <f>ROUND(I134*H134,2)</f>
        <v>0</v>
      </c>
      <c r="BL134" s="2" t="s">
        <v>172</v>
      </c>
      <c r="BM134" s="143" t="s">
        <v>2013</v>
      </c>
    </row>
    <row r="135" spans="2:65" s="16" customFormat="1">
      <c r="B135" s="17"/>
      <c r="D135" s="145" t="s">
        <v>174</v>
      </c>
      <c r="F135" s="146" t="s">
        <v>459</v>
      </c>
      <c r="I135" s="147"/>
      <c r="L135" s="17"/>
      <c r="M135" s="148"/>
      <c r="T135" s="41"/>
      <c r="AT135" s="2" t="s">
        <v>174</v>
      </c>
      <c r="AU135" s="2" t="s">
        <v>88</v>
      </c>
    </row>
    <row r="136" spans="2:65" s="16" customFormat="1" ht="68.25">
      <c r="B136" s="17"/>
      <c r="D136" s="151" t="s">
        <v>358</v>
      </c>
      <c r="F136" s="173" t="s">
        <v>460</v>
      </c>
      <c r="I136" s="147"/>
      <c r="L136" s="17"/>
      <c r="M136" s="148"/>
      <c r="T136" s="41"/>
      <c r="AT136" s="2" t="s">
        <v>358</v>
      </c>
      <c r="AU136" s="2" t="s">
        <v>88</v>
      </c>
    </row>
    <row r="137" spans="2:65" s="157" customFormat="1" ht="11.25">
      <c r="B137" s="158"/>
      <c r="D137" s="151" t="s">
        <v>176</v>
      </c>
      <c r="E137" s="159" t="s">
        <v>1</v>
      </c>
      <c r="F137" s="160" t="s">
        <v>1787</v>
      </c>
      <c r="H137" s="161">
        <v>1.1000000000000001</v>
      </c>
      <c r="I137" s="162"/>
      <c r="L137" s="158"/>
      <c r="M137" s="163"/>
      <c r="T137" s="164"/>
      <c r="AT137" s="159" t="s">
        <v>176</v>
      </c>
      <c r="AU137" s="159" t="s">
        <v>88</v>
      </c>
      <c r="AV137" s="157" t="s">
        <v>88</v>
      </c>
      <c r="AW137" s="157" t="s">
        <v>34</v>
      </c>
      <c r="AX137" s="157" t="s">
        <v>78</v>
      </c>
      <c r="AY137" s="159" t="s">
        <v>165</v>
      </c>
    </row>
    <row r="138" spans="2:65" s="157" customFormat="1" ht="11.25">
      <c r="B138" s="158"/>
      <c r="D138" s="151" t="s">
        <v>176</v>
      </c>
      <c r="E138" s="159" t="s">
        <v>1</v>
      </c>
      <c r="F138" s="160" t="s">
        <v>462</v>
      </c>
      <c r="H138" s="161">
        <v>0.75</v>
      </c>
      <c r="I138" s="162"/>
      <c r="L138" s="158"/>
      <c r="M138" s="163"/>
      <c r="T138" s="164"/>
      <c r="AT138" s="159" t="s">
        <v>176</v>
      </c>
      <c r="AU138" s="159" t="s">
        <v>88</v>
      </c>
      <c r="AV138" s="157" t="s">
        <v>88</v>
      </c>
      <c r="AW138" s="157" t="s">
        <v>34</v>
      </c>
      <c r="AX138" s="157" t="s">
        <v>78</v>
      </c>
      <c r="AY138" s="159" t="s">
        <v>165</v>
      </c>
    </row>
    <row r="139" spans="2:65" s="165" customFormat="1" ht="11.25">
      <c r="B139" s="166"/>
      <c r="D139" s="151" t="s">
        <v>176</v>
      </c>
      <c r="E139" s="167" t="s">
        <v>1</v>
      </c>
      <c r="F139" s="168" t="s">
        <v>191</v>
      </c>
      <c r="H139" s="169">
        <v>1.85</v>
      </c>
      <c r="I139" s="170"/>
      <c r="L139" s="166"/>
      <c r="M139" s="171"/>
      <c r="T139" s="172"/>
      <c r="AT139" s="167" t="s">
        <v>176</v>
      </c>
      <c r="AU139" s="167" t="s">
        <v>88</v>
      </c>
      <c r="AV139" s="165" t="s">
        <v>172</v>
      </c>
      <c r="AW139" s="165" t="s">
        <v>34</v>
      </c>
      <c r="AX139" s="165" t="s">
        <v>86</v>
      </c>
      <c r="AY139" s="167" t="s">
        <v>165</v>
      </c>
    </row>
    <row r="140" spans="2:65" s="16" customFormat="1" ht="37.9" customHeight="1">
      <c r="B140" s="17"/>
      <c r="C140" s="132" t="s">
        <v>184</v>
      </c>
      <c r="D140" s="132" t="s">
        <v>167</v>
      </c>
      <c r="E140" s="133" t="s">
        <v>464</v>
      </c>
      <c r="F140" s="134" t="s">
        <v>465</v>
      </c>
      <c r="G140" s="135" t="s">
        <v>170</v>
      </c>
      <c r="H140" s="136">
        <v>0.35</v>
      </c>
      <c r="I140" s="137"/>
      <c r="J140" s="138">
        <f>ROUND(I140*H140,2)</f>
        <v>0</v>
      </c>
      <c r="K140" s="134" t="s">
        <v>171</v>
      </c>
      <c r="L140" s="17"/>
      <c r="M140" s="139" t="s">
        <v>1</v>
      </c>
      <c r="N140" s="140" t="s">
        <v>43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172</v>
      </c>
      <c r="AT140" s="143" t="s">
        <v>167</v>
      </c>
      <c r="AU140" s="143" t="s">
        <v>88</v>
      </c>
      <c r="AY140" s="2" t="s">
        <v>165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2" t="s">
        <v>86</v>
      </c>
      <c r="BK140" s="144">
        <f>ROUND(I140*H140,2)</f>
        <v>0</v>
      </c>
      <c r="BL140" s="2" t="s">
        <v>172</v>
      </c>
      <c r="BM140" s="143" t="s">
        <v>2014</v>
      </c>
    </row>
    <row r="141" spans="2:65" s="16" customFormat="1">
      <c r="B141" s="17"/>
      <c r="D141" s="145" t="s">
        <v>174</v>
      </c>
      <c r="F141" s="146" t="s">
        <v>467</v>
      </c>
      <c r="I141" s="147"/>
      <c r="L141" s="17"/>
      <c r="M141" s="148"/>
      <c r="T141" s="41"/>
      <c r="AT141" s="2" t="s">
        <v>174</v>
      </c>
      <c r="AU141" s="2" t="s">
        <v>88</v>
      </c>
    </row>
    <row r="142" spans="2:65" s="16" customFormat="1" ht="68.25">
      <c r="B142" s="17"/>
      <c r="D142" s="151" t="s">
        <v>358</v>
      </c>
      <c r="F142" s="173" t="s">
        <v>460</v>
      </c>
      <c r="I142" s="147"/>
      <c r="L142" s="17"/>
      <c r="M142" s="148"/>
      <c r="T142" s="41"/>
      <c r="AT142" s="2" t="s">
        <v>358</v>
      </c>
      <c r="AU142" s="2" t="s">
        <v>88</v>
      </c>
    </row>
    <row r="143" spans="2:65" s="149" customFormat="1" ht="11.25">
      <c r="B143" s="150"/>
      <c r="D143" s="151" t="s">
        <v>176</v>
      </c>
      <c r="E143" s="152" t="s">
        <v>1</v>
      </c>
      <c r="F143" s="153" t="s">
        <v>468</v>
      </c>
      <c r="H143" s="152" t="s">
        <v>1</v>
      </c>
      <c r="I143" s="154"/>
      <c r="L143" s="150"/>
      <c r="M143" s="155"/>
      <c r="T143" s="156"/>
      <c r="AT143" s="152" t="s">
        <v>176</v>
      </c>
      <c r="AU143" s="152" t="s">
        <v>88</v>
      </c>
      <c r="AV143" s="149" t="s">
        <v>86</v>
      </c>
      <c r="AW143" s="149" t="s">
        <v>34</v>
      </c>
      <c r="AX143" s="149" t="s">
        <v>78</v>
      </c>
      <c r="AY143" s="152" t="s">
        <v>165</v>
      </c>
    </row>
    <row r="144" spans="2:65" s="157" customFormat="1" ht="11.25">
      <c r="B144" s="158"/>
      <c r="D144" s="151" t="s">
        <v>176</v>
      </c>
      <c r="E144" s="159" t="s">
        <v>314</v>
      </c>
      <c r="F144" s="160" t="s">
        <v>2015</v>
      </c>
      <c r="H144" s="161">
        <v>0.35</v>
      </c>
      <c r="I144" s="162"/>
      <c r="L144" s="158"/>
      <c r="M144" s="163"/>
      <c r="T144" s="164"/>
      <c r="AT144" s="159" t="s">
        <v>176</v>
      </c>
      <c r="AU144" s="159" t="s">
        <v>88</v>
      </c>
      <c r="AV144" s="157" t="s">
        <v>88</v>
      </c>
      <c r="AW144" s="157" t="s">
        <v>34</v>
      </c>
      <c r="AX144" s="157" t="s">
        <v>86</v>
      </c>
      <c r="AY144" s="159" t="s">
        <v>165</v>
      </c>
    </row>
    <row r="145" spans="2:65" s="16" customFormat="1" ht="24.2" customHeight="1">
      <c r="B145" s="17"/>
      <c r="C145" s="132" t="s">
        <v>172</v>
      </c>
      <c r="D145" s="132" t="s">
        <v>167</v>
      </c>
      <c r="E145" s="133" t="s">
        <v>471</v>
      </c>
      <c r="F145" s="134" t="s">
        <v>472</v>
      </c>
      <c r="G145" s="135" t="s">
        <v>170</v>
      </c>
      <c r="H145" s="136">
        <v>1.1000000000000001</v>
      </c>
      <c r="I145" s="137"/>
      <c r="J145" s="138">
        <f>ROUND(I145*H145,2)</f>
        <v>0</v>
      </c>
      <c r="K145" s="134" t="s">
        <v>171</v>
      </c>
      <c r="L145" s="17"/>
      <c r="M145" s="139" t="s">
        <v>1</v>
      </c>
      <c r="N145" s="140" t="s">
        <v>43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172</v>
      </c>
      <c r="AT145" s="143" t="s">
        <v>167</v>
      </c>
      <c r="AU145" s="143" t="s">
        <v>88</v>
      </c>
      <c r="AY145" s="2" t="s">
        <v>165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2" t="s">
        <v>86</v>
      </c>
      <c r="BK145" s="144">
        <f>ROUND(I145*H145,2)</f>
        <v>0</v>
      </c>
      <c r="BL145" s="2" t="s">
        <v>172</v>
      </c>
      <c r="BM145" s="143" t="s">
        <v>2016</v>
      </c>
    </row>
    <row r="146" spans="2:65" s="16" customFormat="1">
      <c r="B146" s="17"/>
      <c r="D146" s="145" t="s">
        <v>174</v>
      </c>
      <c r="F146" s="146" t="s">
        <v>474</v>
      </c>
      <c r="I146" s="147"/>
      <c r="L146" s="17"/>
      <c r="M146" s="148"/>
      <c r="T146" s="41"/>
      <c r="AT146" s="2" t="s">
        <v>174</v>
      </c>
      <c r="AU146" s="2" t="s">
        <v>88</v>
      </c>
    </row>
    <row r="147" spans="2:65" s="157" customFormat="1" ht="11.25">
      <c r="B147" s="158"/>
      <c r="D147" s="151" t="s">
        <v>176</v>
      </c>
      <c r="E147" s="159" t="s">
        <v>1</v>
      </c>
      <c r="F147" s="160" t="s">
        <v>2017</v>
      </c>
      <c r="H147" s="161">
        <v>1.1000000000000001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86</v>
      </c>
      <c r="AY147" s="159" t="s">
        <v>165</v>
      </c>
    </row>
    <row r="148" spans="2:65" s="16" customFormat="1" ht="16.5" customHeight="1">
      <c r="B148" s="17"/>
      <c r="C148" s="132" t="s">
        <v>200</v>
      </c>
      <c r="D148" s="132" t="s">
        <v>167</v>
      </c>
      <c r="E148" s="133" t="s">
        <v>483</v>
      </c>
      <c r="F148" s="134" t="s">
        <v>484</v>
      </c>
      <c r="G148" s="135" t="s">
        <v>170</v>
      </c>
      <c r="H148" s="136">
        <v>0.35</v>
      </c>
      <c r="I148" s="137"/>
      <c r="J148" s="138">
        <f>ROUND(I148*H148,2)</f>
        <v>0</v>
      </c>
      <c r="K148" s="134" t="s">
        <v>171</v>
      </c>
      <c r="L148" s="17"/>
      <c r="M148" s="139" t="s">
        <v>1</v>
      </c>
      <c r="N148" s="140" t="s">
        <v>43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172</v>
      </c>
      <c r="AT148" s="143" t="s">
        <v>167</v>
      </c>
      <c r="AU148" s="143" t="s">
        <v>88</v>
      </c>
      <c r="AY148" s="2" t="s">
        <v>165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2" t="s">
        <v>86</v>
      </c>
      <c r="BK148" s="144">
        <f>ROUND(I148*H148,2)</f>
        <v>0</v>
      </c>
      <c r="BL148" s="2" t="s">
        <v>172</v>
      </c>
      <c r="BM148" s="143" t="s">
        <v>2018</v>
      </c>
    </row>
    <row r="149" spans="2:65" s="16" customFormat="1">
      <c r="B149" s="17"/>
      <c r="D149" s="145" t="s">
        <v>174</v>
      </c>
      <c r="F149" s="146" t="s">
        <v>486</v>
      </c>
      <c r="I149" s="147"/>
      <c r="L149" s="17"/>
      <c r="M149" s="148"/>
      <c r="T149" s="41"/>
      <c r="AT149" s="2" t="s">
        <v>174</v>
      </c>
      <c r="AU149" s="2" t="s">
        <v>88</v>
      </c>
    </row>
    <row r="150" spans="2:65" s="16" customFormat="1" ht="117">
      <c r="B150" s="17"/>
      <c r="D150" s="151" t="s">
        <v>358</v>
      </c>
      <c r="F150" s="173" t="s">
        <v>487</v>
      </c>
      <c r="I150" s="147"/>
      <c r="L150" s="17"/>
      <c r="M150" s="148"/>
      <c r="T150" s="41"/>
      <c r="AT150" s="2" t="s">
        <v>358</v>
      </c>
      <c r="AU150" s="2" t="s">
        <v>88</v>
      </c>
    </row>
    <row r="151" spans="2:65" s="149" customFormat="1" ht="11.25">
      <c r="B151" s="150"/>
      <c r="D151" s="151" t="s">
        <v>176</v>
      </c>
      <c r="E151" s="152" t="s">
        <v>1</v>
      </c>
      <c r="F151" s="153" t="s">
        <v>488</v>
      </c>
      <c r="H151" s="152" t="s">
        <v>1</v>
      </c>
      <c r="I151" s="154"/>
      <c r="L151" s="150"/>
      <c r="M151" s="155"/>
      <c r="T151" s="156"/>
      <c r="AT151" s="152" t="s">
        <v>176</v>
      </c>
      <c r="AU151" s="152" t="s">
        <v>88</v>
      </c>
      <c r="AV151" s="149" t="s">
        <v>86</v>
      </c>
      <c r="AW151" s="149" t="s">
        <v>34</v>
      </c>
      <c r="AX151" s="149" t="s">
        <v>78</v>
      </c>
      <c r="AY151" s="152" t="s">
        <v>165</v>
      </c>
    </row>
    <row r="152" spans="2:65" s="157" customFormat="1" ht="11.25">
      <c r="B152" s="158"/>
      <c r="D152" s="151" t="s">
        <v>176</v>
      </c>
      <c r="E152" s="159" t="s">
        <v>1</v>
      </c>
      <c r="F152" s="160" t="s">
        <v>314</v>
      </c>
      <c r="H152" s="161">
        <v>0.35</v>
      </c>
      <c r="I152" s="162"/>
      <c r="L152" s="158"/>
      <c r="M152" s="163"/>
      <c r="T152" s="164"/>
      <c r="AT152" s="159" t="s">
        <v>176</v>
      </c>
      <c r="AU152" s="159" t="s">
        <v>88</v>
      </c>
      <c r="AV152" s="157" t="s">
        <v>88</v>
      </c>
      <c r="AW152" s="157" t="s">
        <v>34</v>
      </c>
      <c r="AX152" s="157" t="s">
        <v>86</v>
      </c>
      <c r="AY152" s="159" t="s">
        <v>165</v>
      </c>
    </row>
    <row r="153" spans="2:65" s="16" customFormat="1" ht="33" customHeight="1">
      <c r="B153" s="17"/>
      <c r="C153" s="132" t="s">
        <v>208</v>
      </c>
      <c r="D153" s="132" t="s">
        <v>167</v>
      </c>
      <c r="E153" s="133" t="s">
        <v>490</v>
      </c>
      <c r="F153" s="134" t="s">
        <v>491</v>
      </c>
      <c r="G153" s="135" t="s">
        <v>278</v>
      </c>
      <c r="H153" s="136">
        <v>0.7</v>
      </c>
      <c r="I153" s="137"/>
      <c r="J153" s="138">
        <f>ROUND(I153*H153,2)</f>
        <v>0</v>
      </c>
      <c r="K153" s="134" t="s">
        <v>171</v>
      </c>
      <c r="L153" s="17"/>
      <c r="M153" s="139" t="s">
        <v>1</v>
      </c>
      <c r="N153" s="140" t="s">
        <v>43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172</v>
      </c>
      <c r="AT153" s="143" t="s">
        <v>167</v>
      </c>
      <c r="AU153" s="143" t="s">
        <v>88</v>
      </c>
      <c r="AY153" s="2" t="s">
        <v>165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2" t="s">
        <v>86</v>
      </c>
      <c r="BK153" s="144">
        <f>ROUND(I153*H153,2)</f>
        <v>0</v>
      </c>
      <c r="BL153" s="2" t="s">
        <v>172</v>
      </c>
      <c r="BM153" s="143" t="s">
        <v>2019</v>
      </c>
    </row>
    <row r="154" spans="2:65" s="16" customFormat="1">
      <c r="B154" s="17"/>
      <c r="D154" s="145" t="s">
        <v>174</v>
      </c>
      <c r="F154" s="146" t="s">
        <v>493</v>
      </c>
      <c r="I154" s="147"/>
      <c r="L154" s="17"/>
      <c r="M154" s="148"/>
      <c r="T154" s="41"/>
      <c r="AT154" s="2" t="s">
        <v>174</v>
      </c>
      <c r="AU154" s="2" t="s">
        <v>88</v>
      </c>
    </row>
    <row r="155" spans="2:65" s="149" customFormat="1" ht="11.25">
      <c r="B155" s="150"/>
      <c r="D155" s="151" t="s">
        <v>176</v>
      </c>
      <c r="E155" s="152" t="s">
        <v>1</v>
      </c>
      <c r="F155" s="153" t="s">
        <v>494</v>
      </c>
      <c r="H155" s="152" t="s">
        <v>1</v>
      </c>
      <c r="I155" s="154"/>
      <c r="L155" s="150"/>
      <c r="M155" s="155"/>
      <c r="T155" s="156"/>
      <c r="AT155" s="152" t="s">
        <v>176</v>
      </c>
      <c r="AU155" s="152" t="s">
        <v>88</v>
      </c>
      <c r="AV155" s="149" t="s">
        <v>86</v>
      </c>
      <c r="AW155" s="149" t="s">
        <v>34</v>
      </c>
      <c r="AX155" s="149" t="s">
        <v>78</v>
      </c>
      <c r="AY155" s="152" t="s">
        <v>165</v>
      </c>
    </row>
    <row r="156" spans="2:65" s="157" customFormat="1" ht="11.25">
      <c r="B156" s="158"/>
      <c r="D156" s="151" t="s">
        <v>176</v>
      </c>
      <c r="E156" s="159" t="s">
        <v>1</v>
      </c>
      <c r="F156" s="160" t="s">
        <v>495</v>
      </c>
      <c r="H156" s="161">
        <v>0.7</v>
      </c>
      <c r="I156" s="162"/>
      <c r="L156" s="158"/>
      <c r="M156" s="163"/>
      <c r="T156" s="164"/>
      <c r="AT156" s="159" t="s">
        <v>176</v>
      </c>
      <c r="AU156" s="159" t="s">
        <v>88</v>
      </c>
      <c r="AV156" s="157" t="s">
        <v>88</v>
      </c>
      <c r="AW156" s="157" t="s">
        <v>34</v>
      </c>
      <c r="AX156" s="157" t="s">
        <v>86</v>
      </c>
      <c r="AY156" s="159" t="s">
        <v>165</v>
      </c>
    </row>
    <row r="157" spans="2:65" s="16" customFormat="1" ht="24.2" customHeight="1">
      <c r="B157" s="17"/>
      <c r="C157" s="132" t="s">
        <v>214</v>
      </c>
      <c r="D157" s="132" t="s">
        <v>167</v>
      </c>
      <c r="E157" s="133" t="s">
        <v>497</v>
      </c>
      <c r="F157" s="134" t="s">
        <v>498</v>
      </c>
      <c r="G157" s="135" t="s">
        <v>170</v>
      </c>
      <c r="H157" s="136">
        <v>0.75</v>
      </c>
      <c r="I157" s="137"/>
      <c r="J157" s="138">
        <f>ROUND(I157*H157,2)</f>
        <v>0</v>
      </c>
      <c r="K157" s="134" t="s">
        <v>171</v>
      </c>
      <c r="L157" s="17"/>
      <c r="M157" s="139" t="s">
        <v>1</v>
      </c>
      <c r="N157" s="140" t="s">
        <v>43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172</v>
      </c>
      <c r="AT157" s="143" t="s">
        <v>167</v>
      </c>
      <c r="AU157" s="143" t="s">
        <v>88</v>
      </c>
      <c r="AY157" s="2" t="s">
        <v>165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2" t="s">
        <v>86</v>
      </c>
      <c r="BK157" s="144">
        <f>ROUND(I157*H157,2)</f>
        <v>0</v>
      </c>
      <c r="BL157" s="2" t="s">
        <v>172</v>
      </c>
      <c r="BM157" s="143" t="s">
        <v>2020</v>
      </c>
    </row>
    <row r="158" spans="2:65" s="16" customFormat="1">
      <c r="B158" s="17"/>
      <c r="D158" s="145" t="s">
        <v>174</v>
      </c>
      <c r="F158" s="146" t="s">
        <v>500</v>
      </c>
      <c r="I158" s="147"/>
      <c r="L158" s="17"/>
      <c r="M158" s="148"/>
      <c r="T158" s="41"/>
      <c r="AT158" s="2" t="s">
        <v>174</v>
      </c>
      <c r="AU158" s="2" t="s">
        <v>88</v>
      </c>
    </row>
    <row r="159" spans="2:65" s="16" customFormat="1" ht="204.75">
      <c r="B159" s="17"/>
      <c r="D159" s="151" t="s">
        <v>358</v>
      </c>
      <c r="F159" s="173" t="s">
        <v>501</v>
      </c>
      <c r="I159" s="147"/>
      <c r="L159" s="17"/>
      <c r="M159" s="148"/>
      <c r="T159" s="41"/>
      <c r="AT159" s="2" t="s">
        <v>358</v>
      </c>
      <c r="AU159" s="2" t="s">
        <v>88</v>
      </c>
    </row>
    <row r="160" spans="2:65" s="149" customFormat="1" ht="11.25">
      <c r="B160" s="150"/>
      <c r="D160" s="151" t="s">
        <v>176</v>
      </c>
      <c r="E160" s="152" t="s">
        <v>1</v>
      </c>
      <c r="F160" s="153" t="s">
        <v>2021</v>
      </c>
      <c r="H160" s="152" t="s">
        <v>1</v>
      </c>
      <c r="I160" s="154"/>
      <c r="L160" s="150"/>
      <c r="M160" s="155"/>
      <c r="T160" s="156"/>
      <c r="AT160" s="152" t="s">
        <v>176</v>
      </c>
      <c r="AU160" s="152" t="s">
        <v>88</v>
      </c>
      <c r="AV160" s="149" t="s">
        <v>86</v>
      </c>
      <c r="AW160" s="149" t="s">
        <v>34</v>
      </c>
      <c r="AX160" s="149" t="s">
        <v>78</v>
      </c>
      <c r="AY160" s="152" t="s">
        <v>165</v>
      </c>
    </row>
    <row r="161" spans="2:65" s="157" customFormat="1" ht="11.25">
      <c r="B161" s="158"/>
      <c r="D161" s="151" t="s">
        <v>176</v>
      </c>
      <c r="E161" s="159" t="s">
        <v>1</v>
      </c>
      <c r="F161" s="160" t="s">
        <v>307</v>
      </c>
      <c r="H161" s="161">
        <v>1.1000000000000001</v>
      </c>
      <c r="I161" s="162"/>
      <c r="L161" s="158"/>
      <c r="M161" s="163"/>
      <c r="T161" s="164"/>
      <c r="AT161" s="159" t="s">
        <v>176</v>
      </c>
      <c r="AU161" s="159" t="s">
        <v>88</v>
      </c>
      <c r="AV161" s="157" t="s">
        <v>88</v>
      </c>
      <c r="AW161" s="157" t="s">
        <v>34</v>
      </c>
      <c r="AX161" s="157" t="s">
        <v>78</v>
      </c>
      <c r="AY161" s="159" t="s">
        <v>165</v>
      </c>
    </row>
    <row r="162" spans="2:65" s="157" customFormat="1" ht="11.25">
      <c r="B162" s="158"/>
      <c r="D162" s="151" t="s">
        <v>176</v>
      </c>
      <c r="E162" s="159" t="s">
        <v>1</v>
      </c>
      <c r="F162" s="160" t="s">
        <v>2022</v>
      </c>
      <c r="H162" s="161">
        <v>-0.25</v>
      </c>
      <c r="I162" s="162"/>
      <c r="L162" s="158"/>
      <c r="M162" s="163"/>
      <c r="T162" s="164"/>
      <c r="AT162" s="159" t="s">
        <v>176</v>
      </c>
      <c r="AU162" s="159" t="s">
        <v>88</v>
      </c>
      <c r="AV162" s="157" t="s">
        <v>88</v>
      </c>
      <c r="AW162" s="157" t="s">
        <v>34</v>
      </c>
      <c r="AX162" s="157" t="s">
        <v>78</v>
      </c>
      <c r="AY162" s="159" t="s">
        <v>165</v>
      </c>
    </row>
    <row r="163" spans="2:65" s="157" customFormat="1" ht="11.25">
      <c r="B163" s="158"/>
      <c r="D163" s="151" t="s">
        <v>176</v>
      </c>
      <c r="E163" s="159" t="s">
        <v>1</v>
      </c>
      <c r="F163" s="160" t="s">
        <v>2023</v>
      </c>
      <c r="H163" s="161">
        <v>-0.1</v>
      </c>
      <c r="I163" s="162"/>
      <c r="L163" s="158"/>
      <c r="M163" s="163"/>
      <c r="T163" s="164"/>
      <c r="AT163" s="159" t="s">
        <v>176</v>
      </c>
      <c r="AU163" s="159" t="s">
        <v>88</v>
      </c>
      <c r="AV163" s="157" t="s">
        <v>88</v>
      </c>
      <c r="AW163" s="157" t="s">
        <v>34</v>
      </c>
      <c r="AX163" s="157" t="s">
        <v>78</v>
      </c>
      <c r="AY163" s="159" t="s">
        <v>165</v>
      </c>
    </row>
    <row r="164" spans="2:65" s="165" customFormat="1" ht="11.25">
      <c r="B164" s="166"/>
      <c r="D164" s="151" t="s">
        <v>176</v>
      </c>
      <c r="E164" s="167" t="s">
        <v>312</v>
      </c>
      <c r="F164" s="168" t="s">
        <v>191</v>
      </c>
      <c r="H164" s="169">
        <v>0.75</v>
      </c>
      <c r="I164" s="170"/>
      <c r="L164" s="166"/>
      <c r="M164" s="171"/>
      <c r="T164" s="172"/>
      <c r="AT164" s="167" t="s">
        <v>176</v>
      </c>
      <c r="AU164" s="167" t="s">
        <v>88</v>
      </c>
      <c r="AV164" s="165" t="s">
        <v>172</v>
      </c>
      <c r="AW164" s="165" t="s">
        <v>34</v>
      </c>
      <c r="AX164" s="165" t="s">
        <v>86</v>
      </c>
      <c r="AY164" s="167" t="s">
        <v>165</v>
      </c>
    </row>
    <row r="165" spans="2:65" s="119" customFormat="1" ht="22.9" customHeight="1">
      <c r="B165" s="120"/>
      <c r="D165" s="121" t="s">
        <v>77</v>
      </c>
      <c r="E165" s="130" t="s">
        <v>88</v>
      </c>
      <c r="F165" s="130" t="s">
        <v>513</v>
      </c>
      <c r="I165" s="123"/>
      <c r="J165" s="131">
        <f>BK165</f>
        <v>0</v>
      </c>
      <c r="L165" s="120"/>
      <c r="M165" s="125"/>
      <c r="P165" s="126">
        <f>SUM(P166:P177)</f>
        <v>0</v>
      </c>
      <c r="R165" s="126">
        <f>SUM(R166:R177)</f>
        <v>0.90406550000000008</v>
      </c>
      <c r="T165" s="127">
        <f>SUM(T166:T177)</f>
        <v>0</v>
      </c>
      <c r="AR165" s="121" t="s">
        <v>86</v>
      </c>
      <c r="AT165" s="128" t="s">
        <v>77</v>
      </c>
      <c r="AU165" s="128" t="s">
        <v>86</v>
      </c>
      <c r="AY165" s="121" t="s">
        <v>165</v>
      </c>
      <c r="BK165" s="129">
        <f>SUM(BK166:BK177)</f>
        <v>0</v>
      </c>
    </row>
    <row r="166" spans="2:65" s="16" customFormat="1" ht="24.2" customHeight="1">
      <c r="B166" s="17"/>
      <c r="C166" s="132" t="s">
        <v>220</v>
      </c>
      <c r="D166" s="132" t="s">
        <v>167</v>
      </c>
      <c r="E166" s="133" t="s">
        <v>597</v>
      </c>
      <c r="F166" s="134" t="s">
        <v>598</v>
      </c>
      <c r="G166" s="135" t="s">
        <v>170</v>
      </c>
      <c r="H166" s="136">
        <v>0.1</v>
      </c>
      <c r="I166" s="137"/>
      <c r="J166" s="138">
        <f>ROUND(I166*H166,2)</f>
        <v>0</v>
      </c>
      <c r="K166" s="134" t="s">
        <v>171</v>
      </c>
      <c r="L166" s="17"/>
      <c r="M166" s="139" t="s">
        <v>1</v>
      </c>
      <c r="N166" s="140" t="s">
        <v>43</v>
      </c>
      <c r="P166" s="141">
        <f>O166*H166</f>
        <v>0</v>
      </c>
      <c r="Q166" s="141">
        <v>2.16</v>
      </c>
      <c r="R166" s="141">
        <f>Q166*H166</f>
        <v>0.21600000000000003</v>
      </c>
      <c r="S166" s="141">
        <v>0</v>
      </c>
      <c r="T166" s="142">
        <f>S166*H166</f>
        <v>0</v>
      </c>
      <c r="AR166" s="143" t="s">
        <v>172</v>
      </c>
      <c r="AT166" s="143" t="s">
        <v>167</v>
      </c>
      <c r="AU166" s="143" t="s">
        <v>88</v>
      </c>
      <c r="AY166" s="2" t="s">
        <v>165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2" t="s">
        <v>86</v>
      </c>
      <c r="BK166" s="144">
        <f>ROUND(I166*H166,2)</f>
        <v>0</v>
      </c>
      <c r="BL166" s="2" t="s">
        <v>172</v>
      </c>
      <c r="BM166" s="143" t="s">
        <v>2024</v>
      </c>
    </row>
    <row r="167" spans="2:65" s="16" customFormat="1">
      <c r="B167" s="17"/>
      <c r="D167" s="145" t="s">
        <v>174</v>
      </c>
      <c r="F167" s="146" t="s">
        <v>600</v>
      </c>
      <c r="I167" s="147"/>
      <c r="L167" s="17"/>
      <c r="M167" s="148"/>
      <c r="T167" s="41"/>
      <c r="AT167" s="2" t="s">
        <v>174</v>
      </c>
      <c r="AU167" s="2" t="s">
        <v>88</v>
      </c>
    </row>
    <row r="168" spans="2:65" s="149" customFormat="1" ht="22.5">
      <c r="B168" s="150"/>
      <c r="D168" s="151" t="s">
        <v>176</v>
      </c>
      <c r="E168" s="152" t="s">
        <v>1</v>
      </c>
      <c r="F168" s="153" t="s">
        <v>2025</v>
      </c>
      <c r="H168" s="152" t="s">
        <v>1</v>
      </c>
      <c r="I168" s="154"/>
      <c r="L168" s="150"/>
      <c r="M168" s="155"/>
      <c r="T168" s="156"/>
      <c r="AT168" s="152" t="s">
        <v>176</v>
      </c>
      <c r="AU168" s="152" t="s">
        <v>88</v>
      </c>
      <c r="AV168" s="149" t="s">
        <v>86</v>
      </c>
      <c r="AW168" s="149" t="s">
        <v>34</v>
      </c>
      <c r="AX168" s="149" t="s">
        <v>78</v>
      </c>
      <c r="AY168" s="152" t="s">
        <v>165</v>
      </c>
    </row>
    <row r="169" spans="2:65" s="157" customFormat="1" ht="11.25">
      <c r="B169" s="158"/>
      <c r="D169" s="151" t="s">
        <v>176</v>
      </c>
      <c r="E169" s="159" t="s">
        <v>1</v>
      </c>
      <c r="F169" s="160" t="s">
        <v>2026</v>
      </c>
      <c r="H169" s="161">
        <v>0.1</v>
      </c>
      <c r="I169" s="162"/>
      <c r="L169" s="158"/>
      <c r="M169" s="163"/>
      <c r="T169" s="164"/>
      <c r="AT169" s="159" t="s">
        <v>176</v>
      </c>
      <c r="AU169" s="159" t="s">
        <v>88</v>
      </c>
      <c r="AV169" s="157" t="s">
        <v>88</v>
      </c>
      <c r="AW169" s="157" t="s">
        <v>34</v>
      </c>
      <c r="AX169" s="157" t="s">
        <v>86</v>
      </c>
      <c r="AY169" s="159" t="s">
        <v>165</v>
      </c>
    </row>
    <row r="170" spans="2:65" s="16" customFormat="1" ht="24.2" customHeight="1">
      <c r="B170" s="17"/>
      <c r="C170" s="132" t="s">
        <v>226</v>
      </c>
      <c r="D170" s="132" t="s">
        <v>167</v>
      </c>
      <c r="E170" s="133" t="s">
        <v>1823</v>
      </c>
      <c r="F170" s="134" t="s">
        <v>1824</v>
      </c>
      <c r="G170" s="135" t="s">
        <v>278</v>
      </c>
      <c r="H170" s="136">
        <v>0.05</v>
      </c>
      <c r="I170" s="137"/>
      <c r="J170" s="138">
        <f>ROUND(I170*H170,2)</f>
        <v>0</v>
      </c>
      <c r="K170" s="134" t="s">
        <v>171</v>
      </c>
      <c r="L170" s="17"/>
      <c r="M170" s="139" t="s">
        <v>1</v>
      </c>
      <c r="N170" s="140" t="s">
        <v>43</v>
      </c>
      <c r="P170" s="141">
        <f>O170*H170</f>
        <v>0</v>
      </c>
      <c r="Q170" s="141">
        <v>1.04051</v>
      </c>
      <c r="R170" s="141">
        <f>Q170*H170</f>
        <v>5.2025500000000002E-2</v>
      </c>
      <c r="S170" s="141">
        <v>0</v>
      </c>
      <c r="T170" s="142">
        <f>S170*H170</f>
        <v>0</v>
      </c>
      <c r="AR170" s="143" t="s">
        <v>172</v>
      </c>
      <c r="AT170" s="143" t="s">
        <v>167</v>
      </c>
      <c r="AU170" s="143" t="s">
        <v>88</v>
      </c>
      <c r="AY170" s="2" t="s">
        <v>165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2" t="s">
        <v>86</v>
      </c>
      <c r="BK170" s="144">
        <f>ROUND(I170*H170,2)</f>
        <v>0</v>
      </c>
      <c r="BL170" s="2" t="s">
        <v>172</v>
      </c>
      <c r="BM170" s="143" t="s">
        <v>2027</v>
      </c>
    </row>
    <row r="171" spans="2:65" s="16" customFormat="1">
      <c r="B171" s="17"/>
      <c r="D171" s="145" t="s">
        <v>174</v>
      </c>
      <c r="F171" s="146" t="s">
        <v>1826</v>
      </c>
      <c r="I171" s="147"/>
      <c r="L171" s="17"/>
      <c r="M171" s="148"/>
      <c r="T171" s="41"/>
      <c r="AT171" s="2" t="s">
        <v>174</v>
      </c>
      <c r="AU171" s="2" t="s">
        <v>88</v>
      </c>
    </row>
    <row r="172" spans="2:65" s="149" customFormat="1" ht="22.5">
      <c r="B172" s="150"/>
      <c r="D172" s="151" t="s">
        <v>176</v>
      </c>
      <c r="E172" s="152" t="s">
        <v>1</v>
      </c>
      <c r="F172" s="153" t="s">
        <v>567</v>
      </c>
      <c r="H172" s="152" t="s">
        <v>1</v>
      </c>
      <c r="I172" s="154"/>
      <c r="L172" s="150"/>
      <c r="M172" s="155"/>
      <c r="T172" s="156"/>
      <c r="AT172" s="152" t="s">
        <v>176</v>
      </c>
      <c r="AU172" s="152" t="s">
        <v>88</v>
      </c>
      <c r="AV172" s="149" t="s">
        <v>86</v>
      </c>
      <c r="AW172" s="149" t="s">
        <v>34</v>
      </c>
      <c r="AX172" s="149" t="s">
        <v>78</v>
      </c>
      <c r="AY172" s="152" t="s">
        <v>165</v>
      </c>
    </row>
    <row r="173" spans="2:65" s="157" customFormat="1" ht="11.25">
      <c r="B173" s="158"/>
      <c r="D173" s="151" t="s">
        <v>176</v>
      </c>
      <c r="E173" s="159" t="s">
        <v>1</v>
      </c>
      <c r="F173" s="160" t="s">
        <v>2028</v>
      </c>
      <c r="H173" s="161">
        <v>0.05</v>
      </c>
      <c r="I173" s="162"/>
      <c r="L173" s="158"/>
      <c r="M173" s="163"/>
      <c r="T173" s="164"/>
      <c r="AT173" s="159" t="s">
        <v>176</v>
      </c>
      <c r="AU173" s="159" t="s">
        <v>88</v>
      </c>
      <c r="AV173" s="157" t="s">
        <v>88</v>
      </c>
      <c r="AW173" s="157" t="s">
        <v>34</v>
      </c>
      <c r="AX173" s="157" t="s">
        <v>86</v>
      </c>
      <c r="AY173" s="159" t="s">
        <v>165</v>
      </c>
    </row>
    <row r="174" spans="2:65" s="16" customFormat="1" ht="24.2" customHeight="1">
      <c r="B174" s="17"/>
      <c r="C174" s="132" t="s">
        <v>232</v>
      </c>
      <c r="D174" s="132" t="s">
        <v>167</v>
      </c>
      <c r="E174" s="133" t="s">
        <v>1817</v>
      </c>
      <c r="F174" s="134" t="s">
        <v>1818</v>
      </c>
      <c r="G174" s="135" t="s">
        <v>170</v>
      </c>
      <c r="H174" s="136">
        <v>0.25</v>
      </c>
      <c r="I174" s="137"/>
      <c r="J174" s="138">
        <f>ROUND(I174*H174,2)</f>
        <v>0</v>
      </c>
      <c r="K174" s="134" t="s">
        <v>171</v>
      </c>
      <c r="L174" s="17"/>
      <c r="M174" s="139" t="s">
        <v>1</v>
      </c>
      <c r="N174" s="140" t="s">
        <v>43</v>
      </c>
      <c r="P174" s="141">
        <f>O174*H174</f>
        <v>0</v>
      </c>
      <c r="Q174" s="141">
        <v>2.5441600000000002</v>
      </c>
      <c r="R174" s="141">
        <f>Q174*H174</f>
        <v>0.63604000000000005</v>
      </c>
      <c r="S174" s="141">
        <v>0</v>
      </c>
      <c r="T174" s="142">
        <f>S174*H174</f>
        <v>0</v>
      </c>
      <c r="AR174" s="143" t="s">
        <v>172</v>
      </c>
      <c r="AT174" s="143" t="s">
        <v>167</v>
      </c>
      <c r="AU174" s="143" t="s">
        <v>88</v>
      </c>
      <c r="AY174" s="2" t="s">
        <v>165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2" t="s">
        <v>86</v>
      </c>
      <c r="BK174" s="144">
        <f>ROUND(I174*H174,2)</f>
        <v>0</v>
      </c>
      <c r="BL174" s="2" t="s">
        <v>172</v>
      </c>
      <c r="BM174" s="143" t="s">
        <v>2029</v>
      </c>
    </row>
    <row r="175" spans="2:65" s="16" customFormat="1">
      <c r="B175" s="17"/>
      <c r="D175" s="145" t="s">
        <v>174</v>
      </c>
      <c r="F175" s="146" t="s">
        <v>1820</v>
      </c>
      <c r="I175" s="147"/>
      <c r="L175" s="17"/>
      <c r="M175" s="148"/>
      <c r="T175" s="41"/>
      <c r="AT175" s="2" t="s">
        <v>174</v>
      </c>
      <c r="AU175" s="2" t="s">
        <v>88</v>
      </c>
    </row>
    <row r="176" spans="2:65" s="149" customFormat="1" ht="11.25">
      <c r="B176" s="150"/>
      <c r="D176" s="151" t="s">
        <v>176</v>
      </c>
      <c r="E176" s="152" t="s">
        <v>1</v>
      </c>
      <c r="F176" s="153" t="s">
        <v>1821</v>
      </c>
      <c r="H176" s="152" t="s">
        <v>1</v>
      </c>
      <c r="I176" s="154"/>
      <c r="L176" s="150"/>
      <c r="M176" s="155"/>
      <c r="T176" s="156"/>
      <c r="AT176" s="152" t="s">
        <v>176</v>
      </c>
      <c r="AU176" s="152" t="s">
        <v>88</v>
      </c>
      <c r="AV176" s="149" t="s">
        <v>86</v>
      </c>
      <c r="AW176" s="149" t="s">
        <v>34</v>
      </c>
      <c r="AX176" s="149" t="s">
        <v>78</v>
      </c>
      <c r="AY176" s="152" t="s">
        <v>165</v>
      </c>
    </row>
    <row r="177" spans="2:65" s="157" customFormat="1" ht="11.25">
      <c r="B177" s="158"/>
      <c r="D177" s="151" t="s">
        <v>176</v>
      </c>
      <c r="E177" s="159" t="s">
        <v>1</v>
      </c>
      <c r="F177" s="160" t="s">
        <v>2030</v>
      </c>
      <c r="H177" s="161">
        <v>0.25</v>
      </c>
      <c r="I177" s="162"/>
      <c r="L177" s="158"/>
      <c r="M177" s="163"/>
      <c r="T177" s="164"/>
      <c r="AT177" s="159" t="s">
        <v>176</v>
      </c>
      <c r="AU177" s="159" t="s">
        <v>88</v>
      </c>
      <c r="AV177" s="157" t="s">
        <v>88</v>
      </c>
      <c r="AW177" s="157" t="s">
        <v>34</v>
      </c>
      <c r="AX177" s="157" t="s">
        <v>86</v>
      </c>
      <c r="AY177" s="159" t="s">
        <v>165</v>
      </c>
    </row>
    <row r="178" spans="2:65" s="119" customFormat="1" ht="22.9" customHeight="1">
      <c r="B178" s="120"/>
      <c r="D178" s="121" t="s">
        <v>77</v>
      </c>
      <c r="E178" s="130" t="s">
        <v>184</v>
      </c>
      <c r="F178" s="130" t="s">
        <v>621</v>
      </c>
      <c r="I178" s="123"/>
      <c r="J178" s="131">
        <f>BK178</f>
        <v>0</v>
      </c>
      <c r="L178" s="120"/>
      <c r="M178" s="125"/>
      <c r="P178" s="126">
        <f>SUM(P179:P190)</f>
        <v>0</v>
      </c>
      <c r="R178" s="126">
        <f>SUM(R179:R190)</f>
        <v>10.274623889999999</v>
      </c>
      <c r="T178" s="127">
        <f>SUM(T179:T190)</f>
        <v>0</v>
      </c>
      <c r="AR178" s="121" t="s">
        <v>86</v>
      </c>
      <c r="AT178" s="128" t="s">
        <v>77</v>
      </c>
      <c r="AU178" s="128" t="s">
        <v>86</v>
      </c>
      <c r="AY178" s="121" t="s">
        <v>165</v>
      </c>
      <c r="BK178" s="129">
        <f>SUM(BK179:BK190)</f>
        <v>0</v>
      </c>
    </row>
    <row r="179" spans="2:65" s="16" customFormat="1" ht="33" customHeight="1">
      <c r="B179" s="17"/>
      <c r="C179" s="132" t="s">
        <v>238</v>
      </c>
      <c r="D179" s="132" t="s">
        <v>167</v>
      </c>
      <c r="E179" s="133" t="s">
        <v>2031</v>
      </c>
      <c r="F179" s="134" t="s">
        <v>2032</v>
      </c>
      <c r="G179" s="135" t="s">
        <v>170</v>
      </c>
      <c r="H179" s="136">
        <v>3.8889999999999998</v>
      </c>
      <c r="I179" s="137"/>
      <c r="J179" s="138">
        <f>ROUND(I179*H179,2)</f>
        <v>0</v>
      </c>
      <c r="K179" s="134" t="s">
        <v>171</v>
      </c>
      <c r="L179" s="17"/>
      <c r="M179" s="139" t="s">
        <v>1</v>
      </c>
      <c r="N179" s="140" t="s">
        <v>43</v>
      </c>
      <c r="P179" s="141">
        <f>O179*H179</f>
        <v>0</v>
      </c>
      <c r="Q179" s="141">
        <v>2.5143</v>
      </c>
      <c r="R179" s="141">
        <f>Q179*H179</f>
        <v>9.7781126999999994</v>
      </c>
      <c r="S179" s="141">
        <v>0</v>
      </c>
      <c r="T179" s="142">
        <f>S179*H179</f>
        <v>0</v>
      </c>
      <c r="AR179" s="143" t="s">
        <v>172</v>
      </c>
      <c r="AT179" s="143" t="s">
        <v>167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172</v>
      </c>
      <c r="BM179" s="143" t="s">
        <v>2033</v>
      </c>
    </row>
    <row r="180" spans="2:65" s="16" customFormat="1">
      <c r="B180" s="17"/>
      <c r="D180" s="145" t="s">
        <v>174</v>
      </c>
      <c r="F180" s="146" t="s">
        <v>2034</v>
      </c>
      <c r="I180" s="147"/>
      <c r="L180" s="17"/>
      <c r="M180" s="148"/>
      <c r="T180" s="41"/>
      <c r="AT180" s="2" t="s">
        <v>174</v>
      </c>
      <c r="AU180" s="2" t="s">
        <v>88</v>
      </c>
    </row>
    <row r="181" spans="2:65" s="149" customFormat="1" ht="22.5">
      <c r="B181" s="150"/>
      <c r="D181" s="151" t="s">
        <v>176</v>
      </c>
      <c r="E181" s="152" t="s">
        <v>1</v>
      </c>
      <c r="F181" s="153" t="s">
        <v>2035</v>
      </c>
      <c r="H181" s="152" t="s">
        <v>1</v>
      </c>
      <c r="I181" s="154"/>
      <c r="L181" s="150"/>
      <c r="M181" s="155"/>
      <c r="T181" s="156"/>
      <c r="AT181" s="152" t="s">
        <v>176</v>
      </c>
      <c r="AU181" s="152" t="s">
        <v>88</v>
      </c>
      <c r="AV181" s="149" t="s">
        <v>86</v>
      </c>
      <c r="AW181" s="149" t="s">
        <v>34</v>
      </c>
      <c r="AX181" s="149" t="s">
        <v>78</v>
      </c>
      <c r="AY181" s="152" t="s">
        <v>165</v>
      </c>
    </row>
    <row r="182" spans="2:65" s="157" customFormat="1" ht="11.25">
      <c r="B182" s="158"/>
      <c r="D182" s="151" t="s">
        <v>176</v>
      </c>
      <c r="E182" s="159" t="s">
        <v>1</v>
      </c>
      <c r="F182" s="160" t="s">
        <v>2036</v>
      </c>
      <c r="H182" s="161">
        <v>3.8889999999999998</v>
      </c>
      <c r="I182" s="162"/>
      <c r="L182" s="158"/>
      <c r="M182" s="163"/>
      <c r="T182" s="164"/>
      <c r="AT182" s="159" t="s">
        <v>176</v>
      </c>
      <c r="AU182" s="159" t="s">
        <v>88</v>
      </c>
      <c r="AV182" s="157" t="s">
        <v>88</v>
      </c>
      <c r="AW182" s="157" t="s">
        <v>34</v>
      </c>
      <c r="AX182" s="157" t="s">
        <v>86</v>
      </c>
      <c r="AY182" s="159" t="s">
        <v>165</v>
      </c>
    </row>
    <row r="183" spans="2:65" s="16" customFormat="1" ht="33" customHeight="1">
      <c r="B183" s="17"/>
      <c r="C183" s="132" t="s">
        <v>245</v>
      </c>
      <c r="D183" s="132" t="s">
        <v>167</v>
      </c>
      <c r="E183" s="133" t="s">
        <v>707</v>
      </c>
      <c r="F183" s="134" t="s">
        <v>708</v>
      </c>
      <c r="G183" s="135" t="s">
        <v>268</v>
      </c>
      <c r="H183" s="136">
        <v>0.08</v>
      </c>
      <c r="I183" s="137"/>
      <c r="J183" s="138">
        <f>ROUND(I183*H183,2)</f>
        <v>0</v>
      </c>
      <c r="K183" s="134" t="s">
        <v>171</v>
      </c>
      <c r="L183" s="17"/>
      <c r="M183" s="139" t="s">
        <v>1</v>
      </c>
      <c r="N183" s="140" t="s">
        <v>43</v>
      </c>
      <c r="P183" s="141">
        <f>O183*H183</f>
        <v>0</v>
      </c>
      <c r="Q183" s="141">
        <v>2.47E-3</v>
      </c>
      <c r="R183" s="141">
        <f>Q183*H183</f>
        <v>1.9760000000000001E-4</v>
      </c>
      <c r="S183" s="141">
        <v>0</v>
      </c>
      <c r="T183" s="142">
        <f>S183*H183</f>
        <v>0</v>
      </c>
      <c r="AR183" s="143" t="s">
        <v>172</v>
      </c>
      <c r="AT183" s="143" t="s">
        <v>167</v>
      </c>
      <c r="AU183" s="143" t="s">
        <v>88</v>
      </c>
      <c r="AY183" s="2" t="s">
        <v>165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2" t="s">
        <v>86</v>
      </c>
      <c r="BK183" s="144">
        <f>ROUND(I183*H183,2)</f>
        <v>0</v>
      </c>
      <c r="BL183" s="2" t="s">
        <v>172</v>
      </c>
      <c r="BM183" s="143" t="s">
        <v>2037</v>
      </c>
    </row>
    <row r="184" spans="2:65" s="16" customFormat="1">
      <c r="B184" s="17"/>
      <c r="D184" s="145" t="s">
        <v>174</v>
      </c>
      <c r="F184" s="146" t="s">
        <v>710</v>
      </c>
      <c r="I184" s="147"/>
      <c r="L184" s="17"/>
      <c r="M184" s="148"/>
      <c r="T184" s="41"/>
      <c r="AT184" s="2" t="s">
        <v>174</v>
      </c>
      <c r="AU184" s="2" t="s">
        <v>88</v>
      </c>
    </row>
    <row r="185" spans="2:65" s="149" customFormat="1" ht="11.25">
      <c r="B185" s="150"/>
      <c r="D185" s="151" t="s">
        <v>176</v>
      </c>
      <c r="E185" s="152" t="s">
        <v>1</v>
      </c>
      <c r="F185" s="153" t="s">
        <v>2038</v>
      </c>
      <c r="H185" s="152" t="s">
        <v>1</v>
      </c>
      <c r="I185" s="154"/>
      <c r="L185" s="150"/>
      <c r="M185" s="155"/>
      <c r="T185" s="156"/>
      <c r="AT185" s="152" t="s">
        <v>176</v>
      </c>
      <c r="AU185" s="152" t="s">
        <v>88</v>
      </c>
      <c r="AV185" s="149" t="s">
        <v>86</v>
      </c>
      <c r="AW185" s="149" t="s">
        <v>34</v>
      </c>
      <c r="AX185" s="149" t="s">
        <v>78</v>
      </c>
      <c r="AY185" s="152" t="s">
        <v>165</v>
      </c>
    </row>
    <row r="186" spans="2:65" s="157" customFormat="1" ht="11.25">
      <c r="B186" s="158"/>
      <c r="D186" s="151" t="s">
        <v>176</v>
      </c>
      <c r="E186" s="159" t="s">
        <v>1</v>
      </c>
      <c r="F186" s="160" t="s">
        <v>2039</v>
      </c>
      <c r="H186" s="161">
        <v>0.08</v>
      </c>
      <c r="I186" s="162"/>
      <c r="L186" s="158"/>
      <c r="M186" s="163"/>
      <c r="T186" s="164"/>
      <c r="AT186" s="159" t="s">
        <v>176</v>
      </c>
      <c r="AU186" s="159" t="s">
        <v>88</v>
      </c>
      <c r="AV186" s="157" t="s">
        <v>88</v>
      </c>
      <c r="AW186" s="157" t="s">
        <v>34</v>
      </c>
      <c r="AX186" s="157" t="s">
        <v>86</v>
      </c>
      <c r="AY186" s="159" t="s">
        <v>165</v>
      </c>
    </row>
    <row r="187" spans="2:65" s="16" customFormat="1" ht="24.2" customHeight="1">
      <c r="B187" s="17"/>
      <c r="C187" s="132" t="s">
        <v>253</v>
      </c>
      <c r="D187" s="132" t="s">
        <v>167</v>
      </c>
      <c r="E187" s="133" t="s">
        <v>734</v>
      </c>
      <c r="F187" s="134" t="s">
        <v>735</v>
      </c>
      <c r="G187" s="135" t="s">
        <v>278</v>
      </c>
      <c r="H187" s="136">
        <v>0.46700000000000003</v>
      </c>
      <c r="I187" s="137"/>
      <c r="J187" s="138">
        <f>ROUND(I187*H187,2)</f>
        <v>0</v>
      </c>
      <c r="K187" s="134" t="s">
        <v>171</v>
      </c>
      <c r="L187" s="17"/>
      <c r="M187" s="139" t="s">
        <v>1</v>
      </c>
      <c r="N187" s="140" t="s">
        <v>43</v>
      </c>
      <c r="P187" s="141">
        <f>O187*H187</f>
        <v>0</v>
      </c>
      <c r="Q187" s="141">
        <v>1.06277</v>
      </c>
      <c r="R187" s="141">
        <f>Q187*H187</f>
        <v>0.49631359000000003</v>
      </c>
      <c r="S187" s="141">
        <v>0</v>
      </c>
      <c r="T187" s="142">
        <f>S187*H187</f>
        <v>0</v>
      </c>
      <c r="AR187" s="143" t="s">
        <v>172</v>
      </c>
      <c r="AT187" s="143" t="s">
        <v>167</v>
      </c>
      <c r="AU187" s="143" t="s">
        <v>88</v>
      </c>
      <c r="AY187" s="2" t="s">
        <v>165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2" t="s">
        <v>86</v>
      </c>
      <c r="BK187" s="144">
        <f>ROUND(I187*H187,2)</f>
        <v>0</v>
      </c>
      <c r="BL187" s="2" t="s">
        <v>172</v>
      </c>
      <c r="BM187" s="143" t="s">
        <v>2040</v>
      </c>
    </row>
    <row r="188" spans="2:65" s="16" customFormat="1">
      <c r="B188" s="17"/>
      <c r="D188" s="145" t="s">
        <v>174</v>
      </c>
      <c r="F188" s="146" t="s">
        <v>737</v>
      </c>
      <c r="I188" s="147"/>
      <c r="L188" s="17"/>
      <c r="M188" s="148"/>
      <c r="T188" s="41"/>
      <c r="AT188" s="2" t="s">
        <v>174</v>
      </c>
      <c r="AU188" s="2" t="s">
        <v>88</v>
      </c>
    </row>
    <row r="189" spans="2:65" s="149" customFormat="1" ht="22.5">
      <c r="B189" s="150"/>
      <c r="D189" s="151" t="s">
        <v>176</v>
      </c>
      <c r="E189" s="152" t="s">
        <v>1</v>
      </c>
      <c r="F189" s="153" t="s">
        <v>567</v>
      </c>
      <c r="H189" s="152" t="s">
        <v>1</v>
      </c>
      <c r="I189" s="154"/>
      <c r="L189" s="150"/>
      <c r="M189" s="155"/>
      <c r="T189" s="156"/>
      <c r="AT189" s="152" t="s">
        <v>176</v>
      </c>
      <c r="AU189" s="152" t="s">
        <v>88</v>
      </c>
      <c r="AV189" s="149" t="s">
        <v>86</v>
      </c>
      <c r="AW189" s="149" t="s">
        <v>34</v>
      </c>
      <c r="AX189" s="149" t="s">
        <v>78</v>
      </c>
      <c r="AY189" s="152" t="s">
        <v>165</v>
      </c>
    </row>
    <row r="190" spans="2:65" s="157" customFormat="1" ht="11.25">
      <c r="B190" s="158"/>
      <c r="D190" s="151" t="s">
        <v>176</v>
      </c>
      <c r="E190" s="159" t="s">
        <v>1</v>
      </c>
      <c r="F190" s="160" t="s">
        <v>2041</v>
      </c>
      <c r="H190" s="161">
        <v>0.46700000000000003</v>
      </c>
      <c r="I190" s="162"/>
      <c r="L190" s="158"/>
      <c r="M190" s="163"/>
      <c r="T190" s="164"/>
      <c r="AT190" s="159" t="s">
        <v>176</v>
      </c>
      <c r="AU190" s="159" t="s">
        <v>88</v>
      </c>
      <c r="AV190" s="157" t="s">
        <v>88</v>
      </c>
      <c r="AW190" s="157" t="s">
        <v>34</v>
      </c>
      <c r="AX190" s="157" t="s">
        <v>86</v>
      </c>
      <c r="AY190" s="159" t="s">
        <v>165</v>
      </c>
    </row>
    <row r="191" spans="2:65" s="119" customFormat="1" ht="22.9" customHeight="1">
      <c r="B191" s="120"/>
      <c r="D191" s="121" t="s">
        <v>77</v>
      </c>
      <c r="E191" s="130" t="s">
        <v>578</v>
      </c>
      <c r="F191" s="130" t="s">
        <v>741</v>
      </c>
      <c r="I191" s="123"/>
      <c r="J191" s="131">
        <f>BK191</f>
        <v>0</v>
      </c>
      <c r="L191" s="120"/>
      <c r="M191" s="125"/>
      <c r="P191" s="126">
        <f>SUM(P192:P197)</f>
        <v>0</v>
      </c>
      <c r="R191" s="126">
        <f>SUM(R192:R197)</f>
        <v>1.8</v>
      </c>
      <c r="T191" s="127">
        <f>SUM(T192:T197)</f>
        <v>0</v>
      </c>
      <c r="AR191" s="121" t="s">
        <v>86</v>
      </c>
      <c r="AT191" s="128" t="s">
        <v>77</v>
      </c>
      <c r="AU191" s="128" t="s">
        <v>86</v>
      </c>
      <c r="AY191" s="121" t="s">
        <v>165</v>
      </c>
      <c r="BK191" s="129">
        <f>SUM(BK192:BK197)</f>
        <v>0</v>
      </c>
    </row>
    <row r="192" spans="2:65" s="16" customFormat="1" ht="24.2" customHeight="1">
      <c r="B192" s="17"/>
      <c r="C192" s="132" t="s">
        <v>257</v>
      </c>
      <c r="D192" s="132" t="s">
        <v>167</v>
      </c>
      <c r="E192" s="133" t="s">
        <v>2042</v>
      </c>
      <c r="F192" s="134" t="s">
        <v>2043</v>
      </c>
      <c r="G192" s="135" t="s">
        <v>203</v>
      </c>
      <c r="H192" s="136">
        <v>1</v>
      </c>
      <c r="I192" s="137"/>
      <c r="J192" s="138">
        <f>ROUND(I192*H192,2)</f>
        <v>0</v>
      </c>
      <c r="K192" s="134" t="s">
        <v>1</v>
      </c>
      <c r="L192" s="17"/>
      <c r="M192" s="139" t="s">
        <v>1</v>
      </c>
      <c r="N192" s="140" t="s">
        <v>43</v>
      </c>
      <c r="P192" s="141">
        <f>O192*H192</f>
        <v>0</v>
      </c>
      <c r="Q192" s="141">
        <v>0.9</v>
      </c>
      <c r="R192" s="141">
        <f>Q192*H192</f>
        <v>0.9</v>
      </c>
      <c r="S192" s="141">
        <v>0</v>
      </c>
      <c r="T192" s="142">
        <f>S192*H192</f>
        <v>0</v>
      </c>
      <c r="AR192" s="143" t="s">
        <v>172</v>
      </c>
      <c r="AT192" s="143" t="s">
        <v>167</v>
      </c>
      <c r="AU192" s="143" t="s">
        <v>88</v>
      </c>
      <c r="AY192" s="2" t="s">
        <v>165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2" t="s">
        <v>86</v>
      </c>
      <c r="BK192" s="144">
        <f>ROUND(I192*H192,2)</f>
        <v>0</v>
      </c>
      <c r="BL192" s="2" t="s">
        <v>172</v>
      </c>
      <c r="BM192" s="143" t="s">
        <v>2044</v>
      </c>
    </row>
    <row r="193" spans="2:65" s="149" customFormat="1" ht="22.5">
      <c r="B193" s="150"/>
      <c r="D193" s="151" t="s">
        <v>176</v>
      </c>
      <c r="E193" s="152" t="s">
        <v>1</v>
      </c>
      <c r="F193" s="153" t="s">
        <v>2045</v>
      </c>
      <c r="H193" s="152" t="s">
        <v>1</v>
      </c>
      <c r="I193" s="154"/>
      <c r="L193" s="150"/>
      <c r="M193" s="155"/>
      <c r="T193" s="156"/>
      <c r="AT193" s="152" t="s">
        <v>176</v>
      </c>
      <c r="AU193" s="152" t="s">
        <v>88</v>
      </c>
      <c r="AV193" s="149" t="s">
        <v>86</v>
      </c>
      <c r="AW193" s="149" t="s">
        <v>34</v>
      </c>
      <c r="AX193" s="149" t="s">
        <v>78</v>
      </c>
      <c r="AY193" s="152" t="s">
        <v>165</v>
      </c>
    </row>
    <row r="194" spans="2:65" s="157" customFormat="1" ht="11.25">
      <c r="B194" s="158"/>
      <c r="D194" s="151" t="s">
        <v>176</v>
      </c>
      <c r="E194" s="159" t="s">
        <v>1</v>
      </c>
      <c r="F194" s="160" t="s">
        <v>86</v>
      </c>
      <c r="H194" s="161">
        <v>1</v>
      </c>
      <c r="I194" s="162"/>
      <c r="L194" s="158"/>
      <c r="M194" s="163"/>
      <c r="T194" s="164"/>
      <c r="AT194" s="159" t="s">
        <v>176</v>
      </c>
      <c r="AU194" s="159" t="s">
        <v>88</v>
      </c>
      <c r="AV194" s="157" t="s">
        <v>88</v>
      </c>
      <c r="AW194" s="157" t="s">
        <v>34</v>
      </c>
      <c r="AX194" s="157" t="s">
        <v>86</v>
      </c>
      <c r="AY194" s="159" t="s">
        <v>165</v>
      </c>
    </row>
    <row r="195" spans="2:65" s="16" customFormat="1" ht="24.2" customHeight="1">
      <c r="B195" s="17"/>
      <c r="C195" s="132" t="s">
        <v>8</v>
      </c>
      <c r="D195" s="132" t="s">
        <v>167</v>
      </c>
      <c r="E195" s="133" t="s">
        <v>2046</v>
      </c>
      <c r="F195" s="134" t="s">
        <v>2047</v>
      </c>
      <c r="G195" s="135" t="s">
        <v>203</v>
      </c>
      <c r="H195" s="136">
        <v>1</v>
      </c>
      <c r="I195" s="137"/>
      <c r="J195" s="138">
        <f>ROUND(I195*H195,2)</f>
        <v>0</v>
      </c>
      <c r="K195" s="134" t="s">
        <v>1</v>
      </c>
      <c r="L195" s="17"/>
      <c r="M195" s="139" t="s">
        <v>1</v>
      </c>
      <c r="N195" s="140" t="s">
        <v>43</v>
      </c>
      <c r="P195" s="141">
        <f>O195*H195</f>
        <v>0</v>
      </c>
      <c r="Q195" s="141">
        <v>0.9</v>
      </c>
      <c r="R195" s="141">
        <f>Q195*H195</f>
        <v>0.9</v>
      </c>
      <c r="S195" s="141">
        <v>0</v>
      </c>
      <c r="T195" s="142">
        <f>S195*H195</f>
        <v>0</v>
      </c>
      <c r="AR195" s="143" t="s">
        <v>172</v>
      </c>
      <c r="AT195" s="143" t="s">
        <v>167</v>
      </c>
      <c r="AU195" s="143" t="s">
        <v>88</v>
      </c>
      <c r="AY195" s="2" t="s">
        <v>165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2" t="s">
        <v>86</v>
      </c>
      <c r="BK195" s="144">
        <f>ROUND(I195*H195,2)</f>
        <v>0</v>
      </c>
      <c r="BL195" s="2" t="s">
        <v>172</v>
      </c>
      <c r="BM195" s="143" t="s">
        <v>2048</v>
      </c>
    </row>
    <row r="196" spans="2:65" s="149" customFormat="1" ht="11.25">
      <c r="B196" s="150"/>
      <c r="D196" s="151" t="s">
        <v>176</v>
      </c>
      <c r="E196" s="152" t="s">
        <v>1</v>
      </c>
      <c r="F196" s="153" t="s">
        <v>2049</v>
      </c>
      <c r="H196" s="152" t="s">
        <v>1</v>
      </c>
      <c r="I196" s="154"/>
      <c r="L196" s="150"/>
      <c r="M196" s="155"/>
      <c r="T196" s="156"/>
      <c r="AT196" s="152" t="s">
        <v>176</v>
      </c>
      <c r="AU196" s="152" t="s">
        <v>88</v>
      </c>
      <c r="AV196" s="149" t="s">
        <v>86</v>
      </c>
      <c r="AW196" s="149" t="s">
        <v>34</v>
      </c>
      <c r="AX196" s="149" t="s">
        <v>78</v>
      </c>
      <c r="AY196" s="152" t="s">
        <v>165</v>
      </c>
    </row>
    <row r="197" spans="2:65" s="157" customFormat="1" ht="11.25">
      <c r="B197" s="158"/>
      <c r="D197" s="151" t="s">
        <v>176</v>
      </c>
      <c r="E197" s="159" t="s">
        <v>1</v>
      </c>
      <c r="F197" s="160" t="s">
        <v>86</v>
      </c>
      <c r="H197" s="161">
        <v>1</v>
      </c>
      <c r="I197" s="162"/>
      <c r="L197" s="158"/>
      <c r="M197" s="163"/>
      <c r="T197" s="164"/>
      <c r="AT197" s="159" t="s">
        <v>176</v>
      </c>
      <c r="AU197" s="159" t="s">
        <v>88</v>
      </c>
      <c r="AV197" s="157" t="s">
        <v>88</v>
      </c>
      <c r="AW197" s="157" t="s">
        <v>34</v>
      </c>
      <c r="AX197" s="157" t="s">
        <v>86</v>
      </c>
      <c r="AY197" s="159" t="s">
        <v>165</v>
      </c>
    </row>
    <row r="198" spans="2:65" s="119" customFormat="1" ht="22.9" customHeight="1">
      <c r="B198" s="120"/>
      <c r="D198" s="121" t="s">
        <v>77</v>
      </c>
      <c r="E198" s="130" t="s">
        <v>226</v>
      </c>
      <c r="F198" s="130" t="s">
        <v>2050</v>
      </c>
      <c r="I198" s="123"/>
      <c r="J198" s="131">
        <f>BK198</f>
        <v>0</v>
      </c>
      <c r="L198" s="120"/>
      <c r="M198" s="125"/>
      <c r="P198" s="126">
        <f>SUM(P199:P223)</f>
        <v>0</v>
      </c>
      <c r="R198" s="126">
        <f>SUM(R199:R223)</f>
        <v>5.4198719999999998</v>
      </c>
      <c r="T198" s="127">
        <f>SUM(T199:T223)</f>
        <v>5.4198719999999998</v>
      </c>
      <c r="AR198" s="121" t="s">
        <v>86</v>
      </c>
      <c r="AT198" s="128" t="s">
        <v>77</v>
      </c>
      <c r="AU198" s="128" t="s">
        <v>86</v>
      </c>
      <c r="AY198" s="121" t="s">
        <v>165</v>
      </c>
      <c r="BK198" s="129">
        <f>SUM(BK199:BK223)</f>
        <v>0</v>
      </c>
    </row>
    <row r="199" spans="2:65" s="16" customFormat="1" ht="24.2" customHeight="1">
      <c r="B199" s="17"/>
      <c r="C199" s="132" t="s">
        <v>249</v>
      </c>
      <c r="D199" s="132" t="s">
        <v>167</v>
      </c>
      <c r="E199" s="133" t="s">
        <v>2051</v>
      </c>
      <c r="F199" s="134" t="s">
        <v>2052</v>
      </c>
      <c r="G199" s="135" t="s">
        <v>268</v>
      </c>
      <c r="H199" s="136">
        <v>103.268</v>
      </c>
      <c r="I199" s="137"/>
      <c r="J199" s="138">
        <f>ROUND(I199*H199,2)</f>
        <v>0</v>
      </c>
      <c r="K199" s="134" t="s">
        <v>171</v>
      </c>
      <c r="L199" s="17"/>
      <c r="M199" s="139" t="s">
        <v>1</v>
      </c>
      <c r="N199" s="140" t="s">
        <v>43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172</v>
      </c>
      <c r="AT199" s="143" t="s">
        <v>167</v>
      </c>
      <c r="AU199" s="143" t="s">
        <v>88</v>
      </c>
      <c r="AY199" s="2" t="s">
        <v>165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2" t="s">
        <v>86</v>
      </c>
      <c r="BK199" s="144">
        <f>ROUND(I199*H199,2)</f>
        <v>0</v>
      </c>
      <c r="BL199" s="2" t="s">
        <v>172</v>
      </c>
      <c r="BM199" s="143" t="s">
        <v>2053</v>
      </c>
    </row>
    <row r="200" spans="2:65" s="16" customFormat="1">
      <c r="B200" s="17"/>
      <c r="D200" s="145" t="s">
        <v>174</v>
      </c>
      <c r="F200" s="146" t="s">
        <v>2054</v>
      </c>
      <c r="I200" s="147"/>
      <c r="L200" s="17"/>
      <c r="M200" s="148"/>
      <c r="T200" s="41"/>
      <c r="AT200" s="2" t="s">
        <v>174</v>
      </c>
      <c r="AU200" s="2" t="s">
        <v>88</v>
      </c>
    </row>
    <row r="201" spans="2:65" s="149" customFormat="1" ht="11.25">
      <c r="B201" s="150"/>
      <c r="D201" s="151" t="s">
        <v>176</v>
      </c>
      <c r="E201" s="152" t="s">
        <v>1</v>
      </c>
      <c r="F201" s="153" t="s">
        <v>2055</v>
      </c>
      <c r="H201" s="152" t="s">
        <v>1</v>
      </c>
      <c r="I201" s="154"/>
      <c r="L201" s="150"/>
      <c r="M201" s="155"/>
      <c r="T201" s="156"/>
      <c r="AT201" s="152" t="s">
        <v>176</v>
      </c>
      <c r="AU201" s="152" t="s">
        <v>88</v>
      </c>
      <c r="AV201" s="149" t="s">
        <v>86</v>
      </c>
      <c r="AW201" s="149" t="s">
        <v>34</v>
      </c>
      <c r="AX201" s="149" t="s">
        <v>78</v>
      </c>
      <c r="AY201" s="152" t="s">
        <v>165</v>
      </c>
    </row>
    <row r="202" spans="2:65" s="157" customFormat="1" ht="11.25">
      <c r="B202" s="158"/>
      <c r="D202" s="151" t="s">
        <v>176</v>
      </c>
      <c r="E202" s="159" t="s">
        <v>1</v>
      </c>
      <c r="F202" s="160" t="s">
        <v>2056</v>
      </c>
      <c r="H202" s="161">
        <v>103.268</v>
      </c>
      <c r="I202" s="162"/>
      <c r="L202" s="158"/>
      <c r="M202" s="163"/>
      <c r="T202" s="164"/>
      <c r="AT202" s="159" t="s">
        <v>176</v>
      </c>
      <c r="AU202" s="159" t="s">
        <v>88</v>
      </c>
      <c r="AV202" s="157" t="s">
        <v>88</v>
      </c>
      <c r="AW202" s="157" t="s">
        <v>34</v>
      </c>
      <c r="AX202" s="157" t="s">
        <v>86</v>
      </c>
      <c r="AY202" s="159" t="s">
        <v>165</v>
      </c>
    </row>
    <row r="203" spans="2:65" s="16" customFormat="1" ht="24.2" customHeight="1">
      <c r="B203" s="17"/>
      <c r="C203" s="132" t="s">
        <v>275</v>
      </c>
      <c r="D203" s="132" t="s">
        <v>167</v>
      </c>
      <c r="E203" s="133" t="s">
        <v>2057</v>
      </c>
      <c r="F203" s="134" t="s">
        <v>2058</v>
      </c>
      <c r="G203" s="135" t="s">
        <v>268</v>
      </c>
      <c r="H203" s="136">
        <v>112.914</v>
      </c>
      <c r="I203" s="137"/>
      <c r="J203" s="138">
        <f>ROUND(I203*H203,2)</f>
        <v>0</v>
      </c>
      <c r="K203" s="134" t="s">
        <v>171</v>
      </c>
      <c r="L203" s="17"/>
      <c r="M203" s="139" t="s">
        <v>1</v>
      </c>
      <c r="N203" s="140" t="s">
        <v>43</v>
      </c>
      <c r="P203" s="141">
        <f>O203*H203</f>
        <v>0</v>
      </c>
      <c r="Q203" s="141">
        <v>4.8000000000000001E-2</v>
      </c>
      <c r="R203" s="141">
        <f>Q203*H203</f>
        <v>5.4198719999999998</v>
      </c>
      <c r="S203" s="141">
        <v>4.8000000000000001E-2</v>
      </c>
      <c r="T203" s="142">
        <f>S203*H203</f>
        <v>5.4198719999999998</v>
      </c>
      <c r="AR203" s="143" t="s">
        <v>172</v>
      </c>
      <c r="AT203" s="143" t="s">
        <v>167</v>
      </c>
      <c r="AU203" s="143" t="s">
        <v>88</v>
      </c>
      <c r="AY203" s="2" t="s">
        <v>165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2" t="s">
        <v>86</v>
      </c>
      <c r="BK203" s="144">
        <f>ROUND(I203*H203,2)</f>
        <v>0</v>
      </c>
      <c r="BL203" s="2" t="s">
        <v>172</v>
      </c>
      <c r="BM203" s="143" t="s">
        <v>2059</v>
      </c>
    </row>
    <row r="204" spans="2:65" s="16" customFormat="1">
      <c r="B204" s="17"/>
      <c r="D204" s="145" t="s">
        <v>174</v>
      </c>
      <c r="F204" s="146" t="s">
        <v>2060</v>
      </c>
      <c r="I204" s="147"/>
      <c r="L204" s="17"/>
      <c r="M204" s="148"/>
      <c r="T204" s="41"/>
      <c r="AT204" s="2" t="s">
        <v>174</v>
      </c>
      <c r="AU204" s="2" t="s">
        <v>88</v>
      </c>
    </row>
    <row r="205" spans="2:65" s="149" customFormat="1" ht="11.25">
      <c r="B205" s="150"/>
      <c r="D205" s="151" t="s">
        <v>176</v>
      </c>
      <c r="E205" s="152" t="s">
        <v>1</v>
      </c>
      <c r="F205" s="153" t="s">
        <v>2061</v>
      </c>
      <c r="H205" s="152" t="s">
        <v>1</v>
      </c>
      <c r="I205" s="154"/>
      <c r="L205" s="150"/>
      <c r="M205" s="155"/>
      <c r="T205" s="156"/>
      <c r="AT205" s="152" t="s">
        <v>176</v>
      </c>
      <c r="AU205" s="152" t="s">
        <v>88</v>
      </c>
      <c r="AV205" s="149" t="s">
        <v>86</v>
      </c>
      <c r="AW205" s="149" t="s">
        <v>34</v>
      </c>
      <c r="AX205" s="149" t="s">
        <v>78</v>
      </c>
      <c r="AY205" s="152" t="s">
        <v>165</v>
      </c>
    </row>
    <row r="206" spans="2:65" s="157" customFormat="1" ht="11.25">
      <c r="B206" s="158"/>
      <c r="D206" s="151" t="s">
        <v>176</v>
      </c>
      <c r="E206" s="159" t="s">
        <v>1</v>
      </c>
      <c r="F206" s="160" t="s">
        <v>2056</v>
      </c>
      <c r="H206" s="161">
        <v>103.268</v>
      </c>
      <c r="I206" s="162"/>
      <c r="L206" s="158"/>
      <c r="M206" s="163"/>
      <c r="T206" s="164"/>
      <c r="AT206" s="159" t="s">
        <v>176</v>
      </c>
      <c r="AU206" s="159" t="s">
        <v>88</v>
      </c>
      <c r="AV206" s="157" t="s">
        <v>88</v>
      </c>
      <c r="AW206" s="157" t="s">
        <v>34</v>
      </c>
      <c r="AX206" s="157" t="s">
        <v>78</v>
      </c>
      <c r="AY206" s="159" t="s">
        <v>165</v>
      </c>
    </row>
    <row r="207" spans="2:65" s="149" customFormat="1" ht="11.25">
      <c r="B207" s="150"/>
      <c r="D207" s="151" t="s">
        <v>176</v>
      </c>
      <c r="E207" s="152" t="s">
        <v>1</v>
      </c>
      <c r="F207" s="153" t="s">
        <v>2062</v>
      </c>
      <c r="H207" s="152" t="s">
        <v>1</v>
      </c>
      <c r="I207" s="154"/>
      <c r="L207" s="150"/>
      <c r="M207" s="155"/>
      <c r="T207" s="156"/>
      <c r="AT207" s="152" t="s">
        <v>176</v>
      </c>
      <c r="AU207" s="152" t="s">
        <v>88</v>
      </c>
      <c r="AV207" s="149" t="s">
        <v>86</v>
      </c>
      <c r="AW207" s="149" t="s">
        <v>34</v>
      </c>
      <c r="AX207" s="149" t="s">
        <v>78</v>
      </c>
      <c r="AY207" s="152" t="s">
        <v>165</v>
      </c>
    </row>
    <row r="208" spans="2:65" s="157" customFormat="1" ht="22.5">
      <c r="B208" s="158"/>
      <c r="D208" s="151" t="s">
        <v>176</v>
      </c>
      <c r="E208" s="159" t="s">
        <v>1</v>
      </c>
      <c r="F208" s="160" t="s">
        <v>2063</v>
      </c>
      <c r="H208" s="161">
        <v>9.6460000000000008</v>
      </c>
      <c r="I208" s="162"/>
      <c r="L208" s="158"/>
      <c r="M208" s="163"/>
      <c r="T208" s="164"/>
      <c r="AT208" s="159" t="s">
        <v>176</v>
      </c>
      <c r="AU208" s="159" t="s">
        <v>88</v>
      </c>
      <c r="AV208" s="157" t="s">
        <v>88</v>
      </c>
      <c r="AW208" s="157" t="s">
        <v>34</v>
      </c>
      <c r="AX208" s="157" t="s">
        <v>78</v>
      </c>
      <c r="AY208" s="159" t="s">
        <v>165</v>
      </c>
    </row>
    <row r="209" spans="2:65" s="165" customFormat="1" ht="11.25">
      <c r="B209" s="166"/>
      <c r="D209" s="151" t="s">
        <v>176</v>
      </c>
      <c r="E209" s="167" t="s">
        <v>1</v>
      </c>
      <c r="F209" s="168" t="s">
        <v>191</v>
      </c>
      <c r="H209" s="169">
        <v>112.914</v>
      </c>
      <c r="I209" s="170"/>
      <c r="L209" s="166"/>
      <c r="M209" s="171"/>
      <c r="T209" s="172"/>
      <c r="AT209" s="167" t="s">
        <v>176</v>
      </c>
      <c r="AU209" s="167" t="s">
        <v>88</v>
      </c>
      <c r="AV209" s="165" t="s">
        <v>172</v>
      </c>
      <c r="AW209" s="165" t="s">
        <v>34</v>
      </c>
      <c r="AX209" s="165" t="s">
        <v>86</v>
      </c>
      <c r="AY209" s="167" t="s">
        <v>165</v>
      </c>
    </row>
    <row r="210" spans="2:65" s="16" customFormat="1" ht="24.2" customHeight="1">
      <c r="B210" s="17"/>
      <c r="C210" s="132" t="s">
        <v>281</v>
      </c>
      <c r="D210" s="132" t="s">
        <v>167</v>
      </c>
      <c r="E210" s="133" t="s">
        <v>2064</v>
      </c>
      <c r="F210" s="134" t="s">
        <v>2065</v>
      </c>
      <c r="G210" s="135" t="s">
        <v>268</v>
      </c>
      <c r="H210" s="136">
        <v>112.914</v>
      </c>
      <c r="I210" s="137"/>
      <c r="J210" s="138">
        <f>ROUND(I210*H210,2)</f>
        <v>0</v>
      </c>
      <c r="K210" s="134" t="s">
        <v>171</v>
      </c>
      <c r="L210" s="17"/>
      <c r="M210" s="139" t="s">
        <v>1</v>
      </c>
      <c r="N210" s="140" t="s">
        <v>43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172</v>
      </c>
      <c r="AT210" s="143" t="s">
        <v>167</v>
      </c>
      <c r="AU210" s="143" t="s">
        <v>88</v>
      </c>
      <c r="AY210" s="2" t="s">
        <v>165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2" t="s">
        <v>86</v>
      </c>
      <c r="BK210" s="144">
        <f>ROUND(I210*H210,2)</f>
        <v>0</v>
      </c>
      <c r="BL210" s="2" t="s">
        <v>172</v>
      </c>
      <c r="BM210" s="143" t="s">
        <v>2066</v>
      </c>
    </row>
    <row r="211" spans="2:65" s="16" customFormat="1">
      <c r="B211" s="17"/>
      <c r="D211" s="145" t="s">
        <v>174</v>
      </c>
      <c r="F211" s="146" t="s">
        <v>2067</v>
      </c>
      <c r="I211" s="147"/>
      <c r="L211" s="17"/>
      <c r="M211" s="148"/>
      <c r="T211" s="41"/>
      <c r="AT211" s="2" t="s">
        <v>174</v>
      </c>
      <c r="AU211" s="2" t="s">
        <v>88</v>
      </c>
    </row>
    <row r="212" spans="2:65" s="16" customFormat="1" ht="24.2" customHeight="1">
      <c r="B212" s="17"/>
      <c r="C212" s="132" t="s">
        <v>287</v>
      </c>
      <c r="D212" s="132" t="s">
        <v>167</v>
      </c>
      <c r="E212" s="133" t="s">
        <v>2068</v>
      </c>
      <c r="F212" s="134" t="s">
        <v>2069</v>
      </c>
      <c r="G212" s="135" t="s">
        <v>203</v>
      </c>
      <c r="H212" s="136">
        <v>1</v>
      </c>
      <c r="I212" s="137"/>
      <c r="J212" s="138">
        <f>ROUND(I212*H212,2)</f>
        <v>0</v>
      </c>
      <c r="K212" s="134" t="s">
        <v>1</v>
      </c>
      <c r="L212" s="17"/>
      <c r="M212" s="139" t="s">
        <v>1</v>
      </c>
      <c r="N212" s="140" t="s">
        <v>43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172</v>
      </c>
      <c r="AT212" s="143" t="s">
        <v>167</v>
      </c>
      <c r="AU212" s="143" t="s">
        <v>88</v>
      </c>
      <c r="AY212" s="2" t="s">
        <v>165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2" t="s">
        <v>86</v>
      </c>
      <c r="BK212" s="144">
        <f>ROUND(I212*H212,2)</f>
        <v>0</v>
      </c>
      <c r="BL212" s="2" t="s">
        <v>172</v>
      </c>
      <c r="BM212" s="143" t="s">
        <v>2070</v>
      </c>
    </row>
    <row r="213" spans="2:65" s="16" customFormat="1" ht="24.2" customHeight="1">
      <c r="B213" s="17"/>
      <c r="C213" s="132" t="s">
        <v>296</v>
      </c>
      <c r="D213" s="132" t="s">
        <v>167</v>
      </c>
      <c r="E213" s="133" t="s">
        <v>2071</v>
      </c>
      <c r="F213" s="134" t="s">
        <v>2072</v>
      </c>
      <c r="G213" s="135" t="s">
        <v>203</v>
      </c>
      <c r="H213" s="136">
        <v>1</v>
      </c>
      <c r="I213" s="137"/>
      <c r="J213" s="138">
        <f>ROUND(I213*H213,2)</f>
        <v>0</v>
      </c>
      <c r="K213" s="134" t="s">
        <v>1</v>
      </c>
      <c r="L213" s="17"/>
      <c r="M213" s="139" t="s">
        <v>1</v>
      </c>
      <c r="N213" s="140" t="s">
        <v>43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172</v>
      </c>
      <c r="AT213" s="143" t="s">
        <v>167</v>
      </c>
      <c r="AU213" s="143" t="s">
        <v>88</v>
      </c>
      <c r="AY213" s="2" t="s">
        <v>165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2" t="s">
        <v>86</v>
      </c>
      <c r="BK213" s="144">
        <f>ROUND(I213*H213,2)</f>
        <v>0</v>
      </c>
      <c r="BL213" s="2" t="s">
        <v>172</v>
      </c>
      <c r="BM213" s="143" t="s">
        <v>2073</v>
      </c>
    </row>
    <row r="214" spans="2:65" s="16" customFormat="1" ht="37.9" customHeight="1">
      <c r="B214" s="17"/>
      <c r="C214" s="132" t="s">
        <v>7</v>
      </c>
      <c r="D214" s="132" t="s">
        <v>167</v>
      </c>
      <c r="E214" s="133" t="s">
        <v>2074</v>
      </c>
      <c r="F214" s="134" t="s">
        <v>2075</v>
      </c>
      <c r="G214" s="135" t="s">
        <v>203</v>
      </c>
      <c r="H214" s="136">
        <v>2</v>
      </c>
      <c r="I214" s="137"/>
      <c r="J214" s="138">
        <f>ROUND(I214*H214,2)</f>
        <v>0</v>
      </c>
      <c r="K214" s="134" t="s">
        <v>1</v>
      </c>
      <c r="L214" s="17"/>
      <c r="M214" s="139" t="s">
        <v>1</v>
      </c>
      <c r="N214" s="140" t="s">
        <v>43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172</v>
      </c>
      <c r="AT214" s="143" t="s">
        <v>167</v>
      </c>
      <c r="AU214" s="143" t="s">
        <v>88</v>
      </c>
      <c r="AY214" s="2" t="s">
        <v>165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2" t="s">
        <v>86</v>
      </c>
      <c r="BK214" s="144">
        <f>ROUND(I214*H214,2)</f>
        <v>0</v>
      </c>
      <c r="BL214" s="2" t="s">
        <v>172</v>
      </c>
      <c r="BM214" s="143" t="s">
        <v>2076</v>
      </c>
    </row>
    <row r="215" spans="2:65" s="157" customFormat="1" ht="11.25">
      <c r="B215" s="158"/>
      <c r="D215" s="151" t="s">
        <v>176</v>
      </c>
      <c r="E215" s="159" t="s">
        <v>1</v>
      </c>
      <c r="F215" s="160" t="s">
        <v>2077</v>
      </c>
      <c r="H215" s="161">
        <v>1</v>
      </c>
      <c r="I215" s="162"/>
      <c r="L215" s="158"/>
      <c r="M215" s="163"/>
      <c r="T215" s="164"/>
      <c r="AT215" s="159" t="s">
        <v>176</v>
      </c>
      <c r="AU215" s="159" t="s">
        <v>88</v>
      </c>
      <c r="AV215" s="157" t="s">
        <v>88</v>
      </c>
      <c r="AW215" s="157" t="s">
        <v>34</v>
      </c>
      <c r="AX215" s="157" t="s">
        <v>78</v>
      </c>
      <c r="AY215" s="159" t="s">
        <v>165</v>
      </c>
    </row>
    <row r="216" spans="2:65" s="157" customFormat="1" ht="11.25">
      <c r="B216" s="158"/>
      <c r="D216" s="151" t="s">
        <v>176</v>
      </c>
      <c r="E216" s="159" t="s">
        <v>1</v>
      </c>
      <c r="F216" s="160" t="s">
        <v>2078</v>
      </c>
      <c r="H216" s="161">
        <v>1</v>
      </c>
      <c r="I216" s="162"/>
      <c r="L216" s="158"/>
      <c r="M216" s="163"/>
      <c r="T216" s="164"/>
      <c r="AT216" s="159" t="s">
        <v>176</v>
      </c>
      <c r="AU216" s="159" t="s">
        <v>88</v>
      </c>
      <c r="AV216" s="157" t="s">
        <v>88</v>
      </c>
      <c r="AW216" s="157" t="s">
        <v>34</v>
      </c>
      <c r="AX216" s="157" t="s">
        <v>78</v>
      </c>
      <c r="AY216" s="159" t="s">
        <v>165</v>
      </c>
    </row>
    <row r="217" spans="2:65" s="165" customFormat="1" ht="11.25">
      <c r="B217" s="166"/>
      <c r="D217" s="151" t="s">
        <v>176</v>
      </c>
      <c r="E217" s="167" t="s">
        <v>1</v>
      </c>
      <c r="F217" s="168" t="s">
        <v>191</v>
      </c>
      <c r="H217" s="169">
        <v>2</v>
      </c>
      <c r="I217" s="170"/>
      <c r="L217" s="166"/>
      <c r="M217" s="171"/>
      <c r="T217" s="172"/>
      <c r="AT217" s="167" t="s">
        <v>176</v>
      </c>
      <c r="AU217" s="167" t="s">
        <v>88</v>
      </c>
      <c r="AV217" s="165" t="s">
        <v>172</v>
      </c>
      <c r="AW217" s="165" t="s">
        <v>34</v>
      </c>
      <c r="AX217" s="165" t="s">
        <v>86</v>
      </c>
      <c r="AY217" s="167" t="s">
        <v>165</v>
      </c>
    </row>
    <row r="218" spans="2:65" s="16" customFormat="1" ht="37.9" customHeight="1">
      <c r="B218" s="17"/>
      <c r="C218" s="132" t="s">
        <v>463</v>
      </c>
      <c r="D218" s="132" t="s">
        <v>167</v>
      </c>
      <c r="E218" s="133" t="s">
        <v>2079</v>
      </c>
      <c r="F218" s="134" t="s">
        <v>2080</v>
      </c>
      <c r="G218" s="135" t="s">
        <v>203</v>
      </c>
      <c r="H218" s="136">
        <v>1</v>
      </c>
      <c r="I218" s="137"/>
      <c r="J218" s="138">
        <f>ROUND(I218*H218,2)</f>
        <v>0</v>
      </c>
      <c r="K218" s="134" t="s">
        <v>1</v>
      </c>
      <c r="L218" s="17"/>
      <c r="M218" s="139" t="s">
        <v>1</v>
      </c>
      <c r="N218" s="140" t="s">
        <v>43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172</v>
      </c>
      <c r="AT218" s="143" t="s">
        <v>167</v>
      </c>
      <c r="AU218" s="143" t="s">
        <v>88</v>
      </c>
      <c r="AY218" s="2" t="s">
        <v>165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2" t="s">
        <v>86</v>
      </c>
      <c r="BK218" s="144">
        <f>ROUND(I218*H218,2)</f>
        <v>0</v>
      </c>
      <c r="BL218" s="2" t="s">
        <v>172</v>
      </c>
      <c r="BM218" s="143" t="s">
        <v>2081</v>
      </c>
    </row>
    <row r="219" spans="2:65" s="157" customFormat="1" ht="11.25">
      <c r="B219" s="158"/>
      <c r="D219" s="151" t="s">
        <v>176</v>
      </c>
      <c r="E219" s="159" t="s">
        <v>1</v>
      </c>
      <c r="F219" s="160" t="s">
        <v>2082</v>
      </c>
      <c r="H219" s="161">
        <v>1</v>
      </c>
      <c r="I219" s="162"/>
      <c r="L219" s="158"/>
      <c r="M219" s="163"/>
      <c r="T219" s="164"/>
      <c r="AT219" s="159" t="s">
        <v>176</v>
      </c>
      <c r="AU219" s="159" t="s">
        <v>88</v>
      </c>
      <c r="AV219" s="157" t="s">
        <v>88</v>
      </c>
      <c r="AW219" s="157" t="s">
        <v>34</v>
      </c>
      <c r="AX219" s="157" t="s">
        <v>86</v>
      </c>
      <c r="AY219" s="159" t="s">
        <v>165</v>
      </c>
    </row>
    <row r="220" spans="2:65" s="16" customFormat="1" ht="37.9" customHeight="1">
      <c r="B220" s="17"/>
      <c r="C220" s="132" t="s">
        <v>470</v>
      </c>
      <c r="D220" s="132" t="s">
        <v>167</v>
      </c>
      <c r="E220" s="133" t="s">
        <v>2083</v>
      </c>
      <c r="F220" s="134" t="s">
        <v>2084</v>
      </c>
      <c r="G220" s="135" t="s">
        <v>203</v>
      </c>
      <c r="H220" s="136">
        <v>1</v>
      </c>
      <c r="I220" s="137"/>
      <c r="J220" s="138">
        <f>ROUND(I220*H220,2)</f>
        <v>0</v>
      </c>
      <c r="K220" s="134" t="s">
        <v>1</v>
      </c>
      <c r="L220" s="17"/>
      <c r="M220" s="139" t="s">
        <v>1</v>
      </c>
      <c r="N220" s="140" t="s">
        <v>43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172</v>
      </c>
      <c r="AT220" s="143" t="s">
        <v>167</v>
      </c>
      <c r="AU220" s="143" t="s">
        <v>88</v>
      </c>
      <c r="AY220" s="2" t="s">
        <v>165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2" t="s">
        <v>86</v>
      </c>
      <c r="BK220" s="144">
        <f>ROUND(I220*H220,2)</f>
        <v>0</v>
      </c>
      <c r="BL220" s="2" t="s">
        <v>172</v>
      </c>
      <c r="BM220" s="143" t="s">
        <v>2085</v>
      </c>
    </row>
    <row r="221" spans="2:65" s="157" customFormat="1" ht="11.25">
      <c r="B221" s="158"/>
      <c r="D221" s="151" t="s">
        <v>176</v>
      </c>
      <c r="E221" s="159" t="s">
        <v>1</v>
      </c>
      <c r="F221" s="160" t="s">
        <v>2086</v>
      </c>
      <c r="H221" s="161">
        <v>1</v>
      </c>
      <c r="I221" s="162"/>
      <c r="L221" s="158"/>
      <c r="M221" s="163"/>
      <c r="T221" s="164"/>
      <c r="AT221" s="159" t="s">
        <v>176</v>
      </c>
      <c r="AU221" s="159" t="s">
        <v>88</v>
      </c>
      <c r="AV221" s="157" t="s">
        <v>88</v>
      </c>
      <c r="AW221" s="157" t="s">
        <v>34</v>
      </c>
      <c r="AX221" s="157" t="s">
        <v>86</v>
      </c>
      <c r="AY221" s="159" t="s">
        <v>165</v>
      </c>
    </row>
    <row r="222" spans="2:65" s="16" customFormat="1" ht="37.9" customHeight="1">
      <c r="B222" s="17"/>
      <c r="C222" s="132" t="s">
        <v>476</v>
      </c>
      <c r="D222" s="132" t="s">
        <v>167</v>
      </c>
      <c r="E222" s="133" t="s">
        <v>2087</v>
      </c>
      <c r="F222" s="134" t="s">
        <v>2088</v>
      </c>
      <c r="G222" s="135" t="s">
        <v>203</v>
      </c>
      <c r="H222" s="136">
        <v>2</v>
      </c>
      <c r="I222" s="137"/>
      <c r="J222" s="138">
        <f>ROUND(I222*H222,2)</f>
        <v>0</v>
      </c>
      <c r="K222" s="134" t="s">
        <v>1</v>
      </c>
      <c r="L222" s="17"/>
      <c r="M222" s="139" t="s">
        <v>1</v>
      </c>
      <c r="N222" s="140" t="s">
        <v>43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172</v>
      </c>
      <c r="AT222" s="143" t="s">
        <v>167</v>
      </c>
      <c r="AU222" s="143" t="s">
        <v>88</v>
      </c>
      <c r="AY222" s="2" t="s">
        <v>165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2" t="s">
        <v>86</v>
      </c>
      <c r="BK222" s="144">
        <f>ROUND(I222*H222,2)</f>
        <v>0</v>
      </c>
      <c r="BL222" s="2" t="s">
        <v>172</v>
      </c>
      <c r="BM222" s="143" t="s">
        <v>2089</v>
      </c>
    </row>
    <row r="223" spans="2:65" s="157" customFormat="1" ht="11.25">
      <c r="B223" s="158"/>
      <c r="D223" s="151" t="s">
        <v>176</v>
      </c>
      <c r="E223" s="159" t="s">
        <v>1</v>
      </c>
      <c r="F223" s="160" t="s">
        <v>2090</v>
      </c>
      <c r="H223" s="161">
        <v>2</v>
      </c>
      <c r="I223" s="162"/>
      <c r="L223" s="158"/>
      <c r="M223" s="163"/>
      <c r="T223" s="164"/>
      <c r="AT223" s="159" t="s">
        <v>176</v>
      </c>
      <c r="AU223" s="159" t="s">
        <v>88</v>
      </c>
      <c r="AV223" s="157" t="s">
        <v>88</v>
      </c>
      <c r="AW223" s="157" t="s">
        <v>34</v>
      </c>
      <c r="AX223" s="157" t="s">
        <v>86</v>
      </c>
      <c r="AY223" s="159" t="s">
        <v>165</v>
      </c>
    </row>
    <row r="224" spans="2:65" s="119" customFormat="1" ht="22.9" customHeight="1">
      <c r="B224" s="120"/>
      <c r="D224" s="121" t="s">
        <v>77</v>
      </c>
      <c r="E224" s="130" t="s">
        <v>939</v>
      </c>
      <c r="F224" s="130" t="s">
        <v>940</v>
      </c>
      <c r="I224" s="123"/>
      <c r="J224" s="131">
        <f>BK224</f>
        <v>0</v>
      </c>
      <c r="L224" s="120"/>
      <c r="M224" s="125"/>
      <c r="P224" s="126">
        <f>SUM(P225:P226)</f>
        <v>0</v>
      </c>
      <c r="R224" s="126">
        <f>SUM(R225:R226)</f>
        <v>0</v>
      </c>
      <c r="T224" s="127">
        <f>SUM(T225:T226)</f>
        <v>0</v>
      </c>
      <c r="AR224" s="121" t="s">
        <v>86</v>
      </c>
      <c r="AT224" s="128" t="s">
        <v>77</v>
      </c>
      <c r="AU224" s="128" t="s">
        <v>86</v>
      </c>
      <c r="AY224" s="121" t="s">
        <v>165</v>
      </c>
      <c r="BK224" s="129">
        <f>SUM(BK225:BK226)</f>
        <v>0</v>
      </c>
    </row>
    <row r="225" spans="2:65" s="16" customFormat="1" ht="24.2" customHeight="1">
      <c r="B225" s="17"/>
      <c r="C225" s="132" t="s">
        <v>482</v>
      </c>
      <c r="D225" s="132" t="s">
        <v>167</v>
      </c>
      <c r="E225" s="133" t="s">
        <v>942</v>
      </c>
      <c r="F225" s="134" t="s">
        <v>943</v>
      </c>
      <c r="G225" s="135" t="s">
        <v>278</v>
      </c>
      <c r="H225" s="136">
        <v>18.399000000000001</v>
      </c>
      <c r="I225" s="137"/>
      <c r="J225" s="138">
        <f>ROUND(I225*H225,2)</f>
        <v>0</v>
      </c>
      <c r="K225" s="134" t="s">
        <v>171</v>
      </c>
      <c r="L225" s="17"/>
      <c r="M225" s="139" t="s">
        <v>1</v>
      </c>
      <c r="N225" s="140" t="s">
        <v>43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172</v>
      </c>
      <c r="AT225" s="143" t="s">
        <v>167</v>
      </c>
      <c r="AU225" s="143" t="s">
        <v>88</v>
      </c>
      <c r="AY225" s="2" t="s">
        <v>165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2" t="s">
        <v>86</v>
      </c>
      <c r="BK225" s="144">
        <f>ROUND(I225*H225,2)</f>
        <v>0</v>
      </c>
      <c r="BL225" s="2" t="s">
        <v>172</v>
      </c>
      <c r="BM225" s="143" t="s">
        <v>2091</v>
      </c>
    </row>
    <row r="226" spans="2:65" s="16" customFormat="1">
      <c r="B226" s="17"/>
      <c r="D226" s="145" t="s">
        <v>174</v>
      </c>
      <c r="F226" s="146" t="s">
        <v>945</v>
      </c>
      <c r="I226" s="147"/>
      <c r="L226" s="17"/>
      <c r="M226" s="148"/>
      <c r="T226" s="41"/>
      <c r="AT226" s="2" t="s">
        <v>174</v>
      </c>
      <c r="AU226" s="2" t="s">
        <v>88</v>
      </c>
    </row>
    <row r="227" spans="2:65" s="119" customFormat="1" ht="25.9" customHeight="1">
      <c r="B227" s="120"/>
      <c r="D227" s="121" t="s">
        <v>77</v>
      </c>
      <c r="E227" s="122" t="s">
        <v>946</v>
      </c>
      <c r="F227" s="122" t="s">
        <v>947</v>
      </c>
      <c r="I227" s="123"/>
      <c r="J227" s="124">
        <f>BK227</f>
        <v>0</v>
      </c>
      <c r="L227" s="120"/>
      <c r="M227" s="125"/>
      <c r="P227" s="126">
        <f>P228+P236</f>
        <v>0</v>
      </c>
      <c r="R227" s="126">
        <f>R228+R236</f>
        <v>2.00816544</v>
      </c>
      <c r="T227" s="127">
        <f>T228+T236</f>
        <v>1.9620919999999999</v>
      </c>
      <c r="AR227" s="121" t="s">
        <v>88</v>
      </c>
      <c r="AT227" s="128" t="s">
        <v>77</v>
      </c>
      <c r="AU227" s="128" t="s">
        <v>78</v>
      </c>
      <c r="AY227" s="121" t="s">
        <v>165</v>
      </c>
      <c r="BK227" s="129">
        <f>BK228+BK236</f>
        <v>0</v>
      </c>
    </row>
    <row r="228" spans="2:65" s="119" customFormat="1" ht="22.9" customHeight="1">
      <c r="B228" s="120"/>
      <c r="D228" s="121" t="s">
        <v>77</v>
      </c>
      <c r="E228" s="130" t="s">
        <v>2092</v>
      </c>
      <c r="F228" s="130" t="s">
        <v>2093</v>
      </c>
      <c r="I228" s="123"/>
      <c r="J228" s="131">
        <f>BK228</f>
        <v>0</v>
      </c>
      <c r="L228" s="120"/>
      <c r="M228" s="125"/>
      <c r="P228" s="126">
        <f>SUM(P229:P235)</f>
        <v>0</v>
      </c>
      <c r="R228" s="126">
        <f>SUM(R229:R235)</f>
        <v>4.6073439999999993E-2</v>
      </c>
      <c r="T228" s="127">
        <f>SUM(T229:T235)</f>
        <v>0</v>
      </c>
      <c r="AR228" s="121" t="s">
        <v>88</v>
      </c>
      <c r="AT228" s="128" t="s">
        <v>77</v>
      </c>
      <c r="AU228" s="128" t="s">
        <v>86</v>
      </c>
      <c r="AY228" s="121" t="s">
        <v>165</v>
      </c>
      <c r="BK228" s="129">
        <f>SUM(BK229:BK235)</f>
        <v>0</v>
      </c>
    </row>
    <row r="229" spans="2:65" s="16" customFormat="1" ht="24.2" customHeight="1">
      <c r="B229" s="17"/>
      <c r="C229" s="132" t="s">
        <v>489</v>
      </c>
      <c r="D229" s="132" t="s">
        <v>167</v>
      </c>
      <c r="E229" s="133" t="s">
        <v>2094</v>
      </c>
      <c r="F229" s="134" t="s">
        <v>2095</v>
      </c>
      <c r="G229" s="135" t="s">
        <v>268</v>
      </c>
      <c r="H229" s="136">
        <v>19.292000000000002</v>
      </c>
      <c r="I229" s="137"/>
      <c r="J229" s="138">
        <f>ROUND(I229*H229,2)</f>
        <v>0</v>
      </c>
      <c r="K229" s="134" t="s">
        <v>1</v>
      </c>
      <c r="L229" s="17"/>
      <c r="M229" s="139" t="s">
        <v>1</v>
      </c>
      <c r="N229" s="140" t="s">
        <v>43</v>
      </c>
      <c r="P229" s="141">
        <f>O229*H229</f>
        <v>0</v>
      </c>
      <c r="Q229" s="141">
        <v>1.3999999999999999E-4</v>
      </c>
      <c r="R229" s="141">
        <f>Q229*H229</f>
        <v>2.7008800000000001E-3</v>
      </c>
      <c r="S229" s="141">
        <v>0</v>
      </c>
      <c r="T229" s="142">
        <f>S229*H229</f>
        <v>0</v>
      </c>
      <c r="AR229" s="143" t="s">
        <v>249</v>
      </c>
      <c r="AT229" s="143" t="s">
        <v>167</v>
      </c>
      <c r="AU229" s="143" t="s">
        <v>88</v>
      </c>
      <c r="AY229" s="2" t="s">
        <v>165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2" t="s">
        <v>86</v>
      </c>
      <c r="BK229" s="144">
        <f>ROUND(I229*H229,2)</f>
        <v>0</v>
      </c>
      <c r="BL229" s="2" t="s">
        <v>249</v>
      </c>
      <c r="BM229" s="143" t="s">
        <v>2096</v>
      </c>
    </row>
    <row r="230" spans="2:65" s="149" customFormat="1" ht="11.25">
      <c r="B230" s="150"/>
      <c r="D230" s="151" t="s">
        <v>176</v>
      </c>
      <c r="E230" s="152" t="s">
        <v>1</v>
      </c>
      <c r="F230" s="153" t="s">
        <v>2097</v>
      </c>
      <c r="H230" s="152" t="s">
        <v>1</v>
      </c>
      <c r="I230" s="154"/>
      <c r="L230" s="150"/>
      <c r="M230" s="155"/>
      <c r="T230" s="156"/>
      <c r="AT230" s="152" t="s">
        <v>176</v>
      </c>
      <c r="AU230" s="152" t="s">
        <v>88</v>
      </c>
      <c r="AV230" s="149" t="s">
        <v>86</v>
      </c>
      <c r="AW230" s="149" t="s">
        <v>34</v>
      </c>
      <c r="AX230" s="149" t="s">
        <v>78</v>
      </c>
      <c r="AY230" s="152" t="s">
        <v>165</v>
      </c>
    </row>
    <row r="231" spans="2:65" s="157" customFormat="1" ht="22.5">
      <c r="B231" s="158"/>
      <c r="D231" s="151" t="s">
        <v>176</v>
      </c>
      <c r="E231" s="159" t="s">
        <v>1</v>
      </c>
      <c r="F231" s="160" t="s">
        <v>2098</v>
      </c>
      <c r="H231" s="161">
        <v>19.292000000000002</v>
      </c>
      <c r="I231" s="162"/>
      <c r="L231" s="158"/>
      <c r="M231" s="163"/>
      <c r="T231" s="164"/>
      <c r="AT231" s="159" t="s">
        <v>176</v>
      </c>
      <c r="AU231" s="159" t="s">
        <v>88</v>
      </c>
      <c r="AV231" s="157" t="s">
        <v>88</v>
      </c>
      <c r="AW231" s="157" t="s">
        <v>34</v>
      </c>
      <c r="AX231" s="157" t="s">
        <v>86</v>
      </c>
      <c r="AY231" s="159" t="s">
        <v>165</v>
      </c>
    </row>
    <row r="232" spans="2:65" s="16" customFormat="1" ht="33" customHeight="1">
      <c r="B232" s="17"/>
      <c r="C232" s="132" t="s">
        <v>496</v>
      </c>
      <c r="D232" s="132" t="s">
        <v>167</v>
      </c>
      <c r="E232" s="133" t="s">
        <v>2099</v>
      </c>
      <c r="F232" s="134" t="s">
        <v>2100</v>
      </c>
      <c r="G232" s="135" t="s">
        <v>268</v>
      </c>
      <c r="H232" s="136">
        <v>309.80399999999997</v>
      </c>
      <c r="I232" s="137"/>
      <c r="J232" s="138">
        <f>ROUND(I232*H232,2)</f>
        <v>0</v>
      </c>
      <c r="K232" s="134" t="s">
        <v>1</v>
      </c>
      <c r="L232" s="17"/>
      <c r="M232" s="139" t="s">
        <v>1</v>
      </c>
      <c r="N232" s="140" t="s">
        <v>43</v>
      </c>
      <c r="P232" s="141">
        <f>O232*H232</f>
        <v>0</v>
      </c>
      <c r="Q232" s="141">
        <v>1.3999999999999999E-4</v>
      </c>
      <c r="R232" s="141">
        <f>Q232*H232</f>
        <v>4.3372559999999991E-2</v>
      </c>
      <c r="S232" s="141">
        <v>0</v>
      </c>
      <c r="T232" s="142">
        <f>S232*H232</f>
        <v>0</v>
      </c>
      <c r="AR232" s="143" t="s">
        <v>249</v>
      </c>
      <c r="AT232" s="143" t="s">
        <v>167</v>
      </c>
      <c r="AU232" s="143" t="s">
        <v>88</v>
      </c>
      <c r="AY232" s="2" t="s">
        <v>165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2" t="s">
        <v>86</v>
      </c>
      <c r="BK232" s="144">
        <f>ROUND(I232*H232,2)</f>
        <v>0</v>
      </c>
      <c r="BL232" s="2" t="s">
        <v>249</v>
      </c>
      <c r="BM232" s="143" t="s">
        <v>2101</v>
      </c>
    </row>
    <row r="233" spans="2:65" s="16" customFormat="1" ht="29.25">
      <c r="B233" s="17"/>
      <c r="D233" s="151" t="s">
        <v>205</v>
      </c>
      <c r="F233" s="173" t="s">
        <v>2102</v>
      </c>
      <c r="I233" s="147"/>
      <c r="L233" s="17"/>
      <c r="M233" s="148"/>
      <c r="T233" s="41"/>
      <c r="AT233" s="2" t="s">
        <v>205</v>
      </c>
      <c r="AU233" s="2" t="s">
        <v>88</v>
      </c>
    </row>
    <row r="234" spans="2:65" s="149" customFormat="1" ht="11.25">
      <c r="B234" s="150"/>
      <c r="D234" s="151" t="s">
        <v>176</v>
      </c>
      <c r="E234" s="152" t="s">
        <v>1</v>
      </c>
      <c r="F234" s="153" t="s">
        <v>2103</v>
      </c>
      <c r="H234" s="152" t="s">
        <v>1</v>
      </c>
      <c r="I234" s="154"/>
      <c r="L234" s="150"/>
      <c r="M234" s="155"/>
      <c r="T234" s="156"/>
      <c r="AT234" s="152" t="s">
        <v>176</v>
      </c>
      <c r="AU234" s="152" t="s">
        <v>88</v>
      </c>
      <c r="AV234" s="149" t="s">
        <v>86</v>
      </c>
      <c r="AW234" s="149" t="s">
        <v>34</v>
      </c>
      <c r="AX234" s="149" t="s">
        <v>78</v>
      </c>
      <c r="AY234" s="152" t="s">
        <v>165</v>
      </c>
    </row>
    <row r="235" spans="2:65" s="157" customFormat="1" ht="11.25">
      <c r="B235" s="158"/>
      <c r="D235" s="151" t="s">
        <v>176</v>
      </c>
      <c r="E235" s="159" t="s">
        <v>1</v>
      </c>
      <c r="F235" s="160" t="s">
        <v>2104</v>
      </c>
      <c r="H235" s="161">
        <v>309.80399999999997</v>
      </c>
      <c r="I235" s="162"/>
      <c r="L235" s="158"/>
      <c r="M235" s="163"/>
      <c r="T235" s="164"/>
      <c r="AT235" s="159" t="s">
        <v>176</v>
      </c>
      <c r="AU235" s="159" t="s">
        <v>88</v>
      </c>
      <c r="AV235" s="157" t="s">
        <v>88</v>
      </c>
      <c r="AW235" s="157" t="s">
        <v>34</v>
      </c>
      <c r="AX235" s="157" t="s">
        <v>86</v>
      </c>
      <c r="AY235" s="159" t="s">
        <v>165</v>
      </c>
    </row>
    <row r="236" spans="2:65" s="119" customFormat="1" ht="22.9" customHeight="1">
      <c r="B236" s="120"/>
      <c r="D236" s="121" t="s">
        <v>77</v>
      </c>
      <c r="E236" s="130" t="s">
        <v>2105</v>
      </c>
      <c r="F236" s="130" t="s">
        <v>2106</v>
      </c>
      <c r="I236" s="123"/>
      <c r="J236" s="131">
        <f>BK236</f>
        <v>0</v>
      </c>
      <c r="L236" s="120"/>
      <c r="M236" s="125"/>
      <c r="P236" s="126">
        <f>SUM(P237:P240)</f>
        <v>0</v>
      </c>
      <c r="R236" s="126">
        <f>SUM(R237:R240)</f>
        <v>1.9620919999999999</v>
      </c>
      <c r="T236" s="127">
        <f>SUM(T237:T240)</f>
        <v>1.9620919999999999</v>
      </c>
      <c r="AR236" s="121" t="s">
        <v>88</v>
      </c>
      <c r="AT236" s="128" t="s">
        <v>77</v>
      </c>
      <c r="AU236" s="128" t="s">
        <v>86</v>
      </c>
      <c r="AY236" s="121" t="s">
        <v>165</v>
      </c>
      <c r="BK236" s="129">
        <f>SUM(BK237:BK240)</f>
        <v>0</v>
      </c>
    </row>
    <row r="237" spans="2:65" s="16" customFormat="1" ht="33" customHeight="1">
      <c r="B237" s="17"/>
      <c r="C237" s="132" t="s">
        <v>508</v>
      </c>
      <c r="D237" s="132" t="s">
        <v>167</v>
      </c>
      <c r="E237" s="133" t="s">
        <v>2107</v>
      </c>
      <c r="F237" s="134" t="s">
        <v>2108</v>
      </c>
      <c r="G237" s="135" t="s">
        <v>268</v>
      </c>
      <c r="H237" s="136">
        <v>103.268</v>
      </c>
      <c r="I237" s="137"/>
      <c r="J237" s="138">
        <f>ROUND(I237*H237,2)</f>
        <v>0</v>
      </c>
      <c r="K237" s="134" t="s">
        <v>171</v>
      </c>
      <c r="L237" s="17"/>
      <c r="M237" s="139" t="s">
        <v>1</v>
      </c>
      <c r="N237" s="140" t="s">
        <v>43</v>
      </c>
      <c r="P237" s="141">
        <f>O237*H237</f>
        <v>0</v>
      </c>
      <c r="Q237" s="141">
        <v>1.9E-2</v>
      </c>
      <c r="R237" s="141">
        <f>Q237*H237</f>
        <v>1.9620919999999999</v>
      </c>
      <c r="S237" s="141">
        <v>1.9E-2</v>
      </c>
      <c r="T237" s="142">
        <f>S237*H237</f>
        <v>1.9620919999999999</v>
      </c>
      <c r="AR237" s="143" t="s">
        <v>249</v>
      </c>
      <c r="AT237" s="143" t="s">
        <v>167</v>
      </c>
      <c r="AU237" s="143" t="s">
        <v>88</v>
      </c>
      <c r="AY237" s="2" t="s">
        <v>165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2" t="s">
        <v>86</v>
      </c>
      <c r="BK237" s="144">
        <f>ROUND(I237*H237,2)</f>
        <v>0</v>
      </c>
      <c r="BL237" s="2" t="s">
        <v>249</v>
      </c>
      <c r="BM237" s="143" t="s">
        <v>2109</v>
      </c>
    </row>
    <row r="238" spans="2:65" s="16" customFormat="1">
      <c r="B238" s="17"/>
      <c r="D238" s="145" t="s">
        <v>174</v>
      </c>
      <c r="F238" s="146" t="s">
        <v>2110</v>
      </c>
      <c r="I238" s="147"/>
      <c r="L238" s="17"/>
      <c r="M238" s="148"/>
      <c r="T238" s="41"/>
      <c r="AT238" s="2" t="s">
        <v>174</v>
      </c>
      <c r="AU238" s="2" t="s">
        <v>88</v>
      </c>
    </row>
    <row r="239" spans="2:65" s="149" customFormat="1" ht="11.25">
      <c r="B239" s="150"/>
      <c r="D239" s="151" t="s">
        <v>176</v>
      </c>
      <c r="E239" s="152" t="s">
        <v>1</v>
      </c>
      <c r="F239" s="153" t="s">
        <v>2061</v>
      </c>
      <c r="H239" s="152" t="s">
        <v>1</v>
      </c>
      <c r="I239" s="154"/>
      <c r="L239" s="150"/>
      <c r="M239" s="155"/>
      <c r="T239" s="156"/>
      <c r="AT239" s="152" t="s">
        <v>176</v>
      </c>
      <c r="AU239" s="152" t="s">
        <v>88</v>
      </c>
      <c r="AV239" s="149" t="s">
        <v>86</v>
      </c>
      <c r="AW239" s="149" t="s">
        <v>34</v>
      </c>
      <c r="AX239" s="149" t="s">
        <v>78</v>
      </c>
      <c r="AY239" s="152" t="s">
        <v>165</v>
      </c>
    </row>
    <row r="240" spans="2:65" s="157" customFormat="1" ht="11.25">
      <c r="B240" s="158"/>
      <c r="D240" s="151" t="s">
        <v>176</v>
      </c>
      <c r="E240" s="159" t="s">
        <v>1</v>
      </c>
      <c r="F240" s="160" t="s">
        <v>2056</v>
      </c>
      <c r="H240" s="161">
        <v>103.268</v>
      </c>
      <c r="I240" s="162"/>
      <c r="L240" s="158"/>
      <c r="M240" s="174"/>
      <c r="N240" s="175"/>
      <c r="O240" s="175"/>
      <c r="P240" s="175"/>
      <c r="Q240" s="175"/>
      <c r="R240" s="175"/>
      <c r="S240" s="175"/>
      <c r="T240" s="176"/>
      <c r="AT240" s="159" t="s">
        <v>176</v>
      </c>
      <c r="AU240" s="159" t="s">
        <v>88</v>
      </c>
      <c r="AV240" s="157" t="s">
        <v>88</v>
      </c>
      <c r="AW240" s="157" t="s">
        <v>34</v>
      </c>
      <c r="AX240" s="157" t="s">
        <v>86</v>
      </c>
      <c r="AY240" s="159" t="s">
        <v>165</v>
      </c>
    </row>
    <row r="241" spans="2:12" s="16" customFormat="1" ht="6.95" customHeight="1"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17"/>
    </row>
  </sheetData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0" r:id="rId1"/>
    <hyperlink ref="F135" r:id="rId2"/>
    <hyperlink ref="F141" r:id="rId3"/>
    <hyperlink ref="F146" r:id="rId4"/>
    <hyperlink ref="F149" r:id="rId5"/>
    <hyperlink ref="F154" r:id="rId6"/>
    <hyperlink ref="F158" r:id="rId7"/>
    <hyperlink ref="F167" r:id="rId8"/>
    <hyperlink ref="F171" r:id="rId9"/>
    <hyperlink ref="F175" r:id="rId10"/>
    <hyperlink ref="F180" r:id="rId11"/>
    <hyperlink ref="F184" r:id="rId12"/>
    <hyperlink ref="F188" r:id="rId13"/>
    <hyperlink ref="F200" r:id="rId14"/>
    <hyperlink ref="F204" r:id="rId15"/>
    <hyperlink ref="F211" r:id="rId16"/>
    <hyperlink ref="F226" r:id="rId17"/>
    <hyperlink ref="F238" r:id="rId18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71"/>
  <sheetViews>
    <sheetView topLeftCell="A108" workbookViewId="0">
      <selection activeCell="C125" sqref="C125:C371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5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110</v>
      </c>
      <c r="AZ2" s="177" t="s">
        <v>309</v>
      </c>
      <c r="BA2" s="177" t="s">
        <v>310</v>
      </c>
      <c r="BB2" s="177" t="s">
        <v>1</v>
      </c>
      <c r="BC2" s="177" t="s">
        <v>2111</v>
      </c>
      <c r="BD2" s="177" t="s">
        <v>88</v>
      </c>
    </row>
    <row r="3" spans="2:5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  <c r="AZ3" s="177" t="s">
        <v>316</v>
      </c>
      <c r="BA3" s="177" t="s">
        <v>1</v>
      </c>
      <c r="BB3" s="177" t="s">
        <v>1</v>
      </c>
      <c r="BC3" s="177" t="s">
        <v>2112</v>
      </c>
      <c r="BD3" s="177" t="s">
        <v>88</v>
      </c>
    </row>
    <row r="4" spans="2:56" ht="24.95" customHeight="1">
      <c r="B4" s="5"/>
      <c r="D4" s="6" t="s">
        <v>132</v>
      </c>
      <c r="L4" s="5"/>
      <c r="M4" s="80" t="s">
        <v>10</v>
      </c>
      <c r="AT4" s="2" t="s">
        <v>4</v>
      </c>
      <c r="AZ4" s="177" t="s">
        <v>312</v>
      </c>
      <c r="BA4" s="177" t="s">
        <v>1</v>
      </c>
      <c r="BB4" s="177" t="s">
        <v>1</v>
      </c>
      <c r="BC4" s="177" t="s">
        <v>2113</v>
      </c>
      <c r="BD4" s="177" t="s">
        <v>88</v>
      </c>
    </row>
    <row r="5" spans="2:56" ht="6.95" customHeight="1">
      <c r="B5" s="5"/>
      <c r="L5" s="5"/>
      <c r="AZ5" s="177" t="s">
        <v>1883</v>
      </c>
      <c r="BA5" s="177" t="s">
        <v>1</v>
      </c>
      <c r="BB5" s="177" t="s">
        <v>1</v>
      </c>
      <c r="BC5" s="177" t="s">
        <v>2114</v>
      </c>
      <c r="BD5" s="177" t="s">
        <v>88</v>
      </c>
    </row>
    <row r="6" spans="2:56" ht="12" customHeight="1">
      <c r="B6" s="5"/>
      <c r="D6" s="11" t="s">
        <v>16</v>
      </c>
      <c r="L6" s="5"/>
      <c r="AZ6" s="177" t="s">
        <v>1753</v>
      </c>
      <c r="BA6" s="177" t="s">
        <v>1</v>
      </c>
      <c r="BB6" s="177" t="s">
        <v>1</v>
      </c>
      <c r="BC6" s="177" t="s">
        <v>2115</v>
      </c>
      <c r="BD6" s="177" t="s">
        <v>88</v>
      </c>
    </row>
    <row r="7" spans="2:56" ht="16.5" customHeight="1">
      <c r="B7" s="5"/>
      <c r="E7" s="267" t="s">
        <v>17</v>
      </c>
      <c r="F7" s="268"/>
      <c r="G7" s="268"/>
      <c r="H7" s="268"/>
      <c r="L7" s="5"/>
      <c r="AZ7" s="177" t="s">
        <v>314</v>
      </c>
      <c r="BA7" s="177" t="s">
        <v>1</v>
      </c>
      <c r="BB7" s="177" t="s">
        <v>1</v>
      </c>
      <c r="BC7" s="177" t="s">
        <v>2111</v>
      </c>
      <c r="BD7" s="177" t="s">
        <v>88</v>
      </c>
    </row>
    <row r="8" spans="2:56" s="16" customFormat="1" ht="12" customHeight="1">
      <c r="B8" s="17"/>
      <c r="D8" s="11" t="s">
        <v>133</v>
      </c>
      <c r="L8" s="17"/>
    </row>
    <row r="9" spans="2:56" s="16" customFormat="1" ht="16.5" customHeight="1">
      <c r="B9" s="17"/>
      <c r="E9" s="239" t="s">
        <v>2116</v>
      </c>
      <c r="F9" s="266"/>
      <c r="G9" s="266"/>
      <c r="H9" s="266"/>
      <c r="L9" s="17"/>
    </row>
    <row r="10" spans="2:56" s="16" customFormat="1">
      <c r="B10" s="17"/>
      <c r="L10" s="17"/>
    </row>
    <row r="11" spans="2:5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5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56" s="16" customFormat="1" ht="10.9" customHeight="1">
      <c r="B13" s="17"/>
      <c r="L13" s="17"/>
    </row>
    <row r="14" spans="2:5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5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5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ROUND(J122,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ROUND((SUM(BE122:BE370)),  2)</f>
        <v>0</v>
      </c>
      <c r="I33" s="88">
        <v>0.21</v>
      </c>
      <c r="J33" s="73">
        <f>ROUND(((SUM(BE122:BE370))*I33),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ROUND((SUM(BF122:BF370)),  2)</f>
        <v>0</v>
      </c>
      <c r="I34" s="88">
        <v>0.15</v>
      </c>
      <c r="J34" s="73">
        <f>ROUND(((SUM(BF122:BF370))*I34),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ROUND((SUM(BG122:BG370)),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ROUND((SUM(BH122:BH370)),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ROUND((SUM(BI122:BI370)),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SO.04 - Kanalizační síť v areálu ČOV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J122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70" customFormat="1" ht="19.899999999999999" customHeight="1">
      <c r="B99" s="106"/>
      <c r="D99" s="107" t="s">
        <v>325</v>
      </c>
      <c r="E99" s="108"/>
      <c r="F99" s="108"/>
      <c r="G99" s="108"/>
      <c r="H99" s="108"/>
      <c r="I99" s="108"/>
      <c r="J99" s="109">
        <f>J200</f>
        <v>0</v>
      </c>
      <c r="L99" s="106"/>
    </row>
    <row r="100" spans="2:12" s="70" customFormat="1" ht="19.899999999999999" customHeight="1">
      <c r="B100" s="106"/>
      <c r="D100" s="107" t="s">
        <v>327</v>
      </c>
      <c r="E100" s="108"/>
      <c r="F100" s="108"/>
      <c r="G100" s="108"/>
      <c r="H100" s="108"/>
      <c r="I100" s="108"/>
      <c r="J100" s="109">
        <f>J207</f>
        <v>0</v>
      </c>
      <c r="L100" s="106"/>
    </row>
    <row r="101" spans="2:12" s="70" customFormat="1" ht="19.899999999999999" customHeight="1">
      <c r="B101" s="106"/>
      <c r="D101" s="107" t="s">
        <v>329</v>
      </c>
      <c r="E101" s="108"/>
      <c r="F101" s="108"/>
      <c r="G101" s="108"/>
      <c r="H101" s="108"/>
      <c r="I101" s="108"/>
      <c r="J101" s="109">
        <f>J247</f>
        <v>0</v>
      </c>
      <c r="L101" s="106"/>
    </row>
    <row r="102" spans="2:12" s="70" customFormat="1" ht="19.899999999999999" customHeight="1">
      <c r="B102" s="106"/>
      <c r="D102" s="107" t="s">
        <v>331</v>
      </c>
      <c r="E102" s="108"/>
      <c r="F102" s="108"/>
      <c r="G102" s="108"/>
      <c r="H102" s="108"/>
      <c r="I102" s="108"/>
      <c r="J102" s="109">
        <f>J368</f>
        <v>0</v>
      </c>
      <c r="L102" s="106"/>
    </row>
    <row r="103" spans="2:12" s="16" customFormat="1" ht="21.75" customHeight="1">
      <c r="B103" s="17"/>
      <c r="L103" s="17"/>
    </row>
    <row r="104" spans="2:12" s="16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17"/>
    </row>
    <row r="108" spans="2:12" s="16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17"/>
    </row>
    <row r="109" spans="2:12" s="16" customFormat="1" ht="24.95" customHeight="1">
      <c r="B109" s="17"/>
      <c r="C109" s="6" t="s">
        <v>150</v>
      </c>
      <c r="L109" s="17"/>
    </row>
    <row r="110" spans="2:12" s="16" customFormat="1" ht="6.95" customHeight="1">
      <c r="B110" s="17"/>
      <c r="L110" s="17"/>
    </row>
    <row r="111" spans="2:12" s="16" customFormat="1" ht="12" customHeight="1">
      <c r="B111" s="17"/>
      <c r="C111" s="11" t="s">
        <v>16</v>
      </c>
      <c r="L111" s="17"/>
    </row>
    <row r="112" spans="2:12" s="16" customFormat="1" ht="16.5" customHeight="1">
      <c r="B112" s="17"/>
      <c r="E112" s="267" t="str">
        <f>E7</f>
        <v>ČOV Nebužely - rekonstrukce</v>
      </c>
      <c r="F112" s="268"/>
      <c r="G112" s="268"/>
      <c r="H112" s="268"/>
      <c r="L112" s="17"/>
    </row>
    <row r="113" spans="2:65" s="16" customFormat="1" ht="12" customHeight="1">
      <c r="B113" s="17"/>
      <c r="C113" s="11" t="s">
        <v>133</v>
      </c>
      <c r="L113" s="17"/>
    </row>
    <row r="114" spans="2:65" s="16" customFormat="1" ht="16.5" customHeight="1">
      <c r="B114" s="17"/>
      <c r="E114" s="239" t="str">
        <f>E9</f>
        <v>SO.04 - Kanalizační síť v areálu ČOV</v>
      </c>
      <c r="F114" s="266"/>
      <c r="G114" s="266"/>
      <c r="H114" s="266"/>
      <c r="L114" s="17"/>
    </row>
    <row r="115" spans="2:65" s="16" customFormat="1" ht="6.95" customHeight="1">
      <c r="B115" s="17"/>
      <c r="L115" s="17"/>
    </row>
    <row r="116" spans="2:65" s="16" customFormat="1" ht="12" customHeight="1">
      <c r="B116" s="17"/>
      <c r="C116" s="11" t="s">
        <v>20</v>
      </c>
      <c r="F116" s="12" t="str">
        <f>F12</f>
        <v>Obec Nebužely</v>
      </c>
      <c r="I116" s="11" t="s">
        <v>22</v>
      </c>
      <c r="J116" s="81" t="str">
        <f>IF(J12="","",J12)</f>
        <v>31. 3. 2022</v>
      </c>
      <c r="L116" s="17"/>
    </row>
    <row r="117" spans="2:65" s="16" customFormat="1" ht="6.95" customHeight="1">
      <c r="B117" s="17"/>
      <c r="L117" s="17"/>
    </row>
    <row r="118" spans="2:65" s="16" customFormat="1" ht="15.2" customHeight="1">
      <c r="B118" s="17"/>
      <c r="C118" s="11" t="s">
        <v>24</v>
      </c>
      <c r="F118" s="12" t="str">
        <f>E15</f>
        <v>Vodárny Kladno – Mělník, a.s.</v>
      </c>
      <c r="I118" s="11" t="s">
        <v>31</v>
      </c>
      <c r="J118" s="97" t="str">
        <f>E21</f>
        <v>SERVIS ISA s.r.o.</v>
      </c>
      <c r="L118" s="17"/>
    </row>
    <row r="119" spans="2:65" s="16" customFormat="1" ht="15.2" customHeight="1">
      <c r="B119" s="17"/>
      <c r="C119" s="11" t="s">
        <v>29</v>
      </c>
      <c r="F119" s="12" t="str">
        <f>IF(E18="","",E18)</f>
        <v>Vyplň údaj</v>
      </c>
      <c r="I119" s="11" t="s">
        <v>35</v>
      </c>
      <c r="J119" s="97" t="str">
        <f>E24</f>
        <v xml:space="preserve"> </v>
      </c>
      <c r="L119" s="17"/>
    </row>
    <row r="120" spans="2:65" s="16" customFormat="1" ht="10.35" customHeight="1">
      <c r="B120" s="17"/>
      <c r="L120" s="17"/>
    </row>
    <row r="121" spans="2:65" s="110" customFormat="1" ht="29.25" customHeight="1">
      <c r="B121" s="111"/>
      <c r="C121" s="112" t="s">
        <v>151</v>
      </c>
      <c r="D121" s="113" t="s">
        <v>63</v>
      </c>
      <c r="E121" s="113" t="s">
        <v>59</v>
      </c>
      <c r="F121" s="113" t="s">
        <v>60</v>
      </c>
      <c r="G121" s="113" t="s">
        <v>152</v>
      </c>
      <c r="H121" s="113" t="s">
        <v>153</v>
      </c>
      <c r="I121" s="113" t="s">
        <v>154</v>
      </c>
      <c r="J121" s="113" t="s">
        <v>137</v>
      </c>
      <c r="K121" s="114" t="s">
        <v>155</v>
      </c>
      <c r="L121" s="111"/>
      <c r="M121" s="44" t="s">
        <v>1</v>
      </c>
      <c r="N121" s="45" t="s">
        <v>42</v>
      </c>
      <c r="O121" s="45" t="s">
        <v>156</v>
      </c>
      <c r="P121" s="45" t="s">
        <v>157</v>
      </c>
      <c r="Q121" s="45" t="s">
        <v>158</v>
      </c>
      <c r="R121" s="45" t="s">
        <v>159</v>
      </c>
      <c r="S121" s="45" t="s">
        <v>160</v>
      </c>
      <c r="T121" s="46" t="s">
        <v>161</v>
      </c>
    </row>
    <row r="122" spans="2:65" s="16" customFormat="1" ht="22.9" customHeight="1">
      <c r="B122" s="17"/>
      <c r="C122" s="50" t="s">
        <v>162</v>
      </c>
      <c r="J122" s="115">
        <f>BK122</f>
        <v>0</v>
      </c>
      <c r="L122" s="17"/>
      <c r="M122" s="47"/>
      <c r="N122" s="39"/>
      <c r="O122" s="39"/>
      <c r="P122" s="116">
        <f>P123</f>
        <v>0</v>
      </c>
      <c r="Q122" s="39"/>
      <c r="R122" s="116">
        <f>R123</f>
        <v>25.457499230000003</v>
      </c>
      <c r="S122" s="39"/>
      <c r="T122" s="117">
        <f>T123</f>
        <v>0</v>
      </c>
      <c r="AT122" s="2" t="s">
        <v>77</v>
      </c>
      <c r="AU122" s="2" t="s">
        <v>139</v>
      </c>
      <c r="BK122" s="118">
        <f>BK123</f>
        <v>0</v>
      </c>
    </row>
    <row r="123" spans="2:65" s="119" customFormat="1" ht="25.9" customHeight="1">
      <c r="B123" s="120"/>
      <c r="D123" s="121" t="s">
        <v>77</v>
      </c>
      <c r="E123" s="122" t="s">
        <v>163</v>
      </c>
      <c r="F123" s="122" t="s">
        <v>164</v>
      </c>
      <c r="I123" s="123"/>
      <c r="J123" s="124">
        <f>BK123</f>
        <v>0</v>
      </c>
      <c r="L123" s="120"/>
      <c r="M123" s="125"/>
      <c r="P123" s="126">
        <f>P124+P200+P207+P247+P368</f>
        <v>0</v>
      </c>
      <c r="R123" s="126">
        <f>R124+R200+R207+R247+R368</f>
        <v>25.457499230000003</v>
      </c>
      <c r="T123" s="127">
        <f>T124+T200+T207+T247+T368</f>
        <v>0</v>
      </c>
      <c r="AR123" s="121" t="s">
        <v>86</v>
      </c>
      <c r="AT123" s="128" t="s">
        <v>77</v>
      </c>
      <c r="AU123" s="128" t="s">
        <v>78</v>
      </c>
      <c r="AY123" s="121" t="s">
        <v>165</v>
      </c>
      <c r="BK123" s="129">
        <f>BK124+BK200+BK207+BK247+BK368</f>
        <v>0</v>
      </c>
    </row>
    <row r="124" spans="2:65" s="119" customFormat="1" ht="22.9" customHeight="1">
      <c r="B124" s="120"/>
      <c r="D124" s="121" t="s">
        <v>77</v>
      </c>
      <c r="E124" s="130" t="s">
        <v>86</v>
      </c>
      <c r="F124" s="130" t="s">
        <v>347</v>
      </c>
      <c r="I124" s="123"/>
      <c r="J124" s="131">
        <f>BK124</f>
        <v>0</v>
      </c>
      <c r="L124" s="120"/>
      <c r="M124" s="125"/>
      <c r="P124" s="126">
        <f>SUM(P125:P199)</f>
        <v>0</v>
      </c>
      <c r="R124" s="126">
        <f>SUM(R125:R199)</f>
        <v>0.29226960000000002</v>
      </c>
      <c r="T124" s="127">
        <f>SUM(T125:T199)</f>
        <v>0</v>
      </c>
      <c r="AR124" s="121" t="s">
        <v>86</v>
      </c>
      <c r="AT124" s="128" t="s">
        <v>77</v>
      </c>
      <c r="AU124" s="128" t="s">
        <v>86</v>
      </c>
      <c r="AY124" s="121" t="s">
        <v>165</v>
      </c>
      <c r="BK124" s="129">
        <f>SUM(BK125:BK199)</f>
        <v>0</v>
      </c>
    </row>
    <row r="125" spans="2:65" s="16" customFormat="1" ht="33" customHeight="1">
      <c r="B125" s="17"/>
      <c r="C125" s="205" t="s">
        <v>86</v>
      </c>
      <c r="D125" s="132" t="s">
        <v>167</v>
      </c>
      <c r="E125" s="133" t="s">
        <v>2117</v>
      </c>
      <c r="F125" s="134" t="s">
        <v>2118</v>
      </c>
      <c r="G125" s="135" t="s">
        <v>170</v>
      </c>
      <c r="H125" s="136">
        <v>93.091999999999999</v>
      </c>
      <c r="I125" s="137"/>
      <c r="J125" s="138">
        <f>ROUND(I125*H125,2)</f>
        <v>0</v>
      </c>
      <c r="K125" s="134" t="s">
        <v>171</v>
      </c>
      <c r="L125" s="17"/>
      <c r="M125" s="139" t="s">
        <v>1</v>
      </c>
      <c r="N125" s="140" t="s">
        <v>43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172</v>
      </c>
      <c r="AT125" s="143" t="s">
        <v>167</v>
      </c>
      <c r="AU125" s="143" t="s">
        <v>88</v>
      </c>
      <c r="AY125" s="2" t="s">
        <v>165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2" t="s">
        <v>86</v>
      </c>
      <c r="BK125" s="144">
        <f>ROUND(I125*H125,2)</f>
        <v>0</v>
      </c>
      <c r="BL125" s="2" t="s">
        <v>172</v>
      </c>
      <c r="BM125" s="143" t="s">
        <v>2119</v>
      </c>
    </row>
    <row r="126" spans="2:65" s="16" customFormat="1">
      <c r="B126" s="17"/>
      <c r="C126" s="206"/>
      <c r="D126" s="145" t="s">
        <v>174</v>
      </c>
      <c r="F126" s="146" t="s">
        <v>2120</v>
      </c>
      <c r="I126" s="147"/>
      <c r="L126" s="17"/>
      <c r="M126" s="148"/>
      <c r="T126" s="41"/>
      <c r="AT126" s="2" t="s">
        <v>174</v>
      </c>
      <c r="AU126" s="2" t="s">
        <v>88</v>
      </c>
    </row>
    <row r="127" spans="2:65" s="149" customFormat="1" ht="33.75">
      <c r="B127" s="150"/>
      <c r="C127" s="207"/>
      <c r="D127" s="151" t="s">
        <v>176</v>
      </c>
      <c r="E127" s="152" t="s">
        <v>1</v>
      </c>
      <c r="F127" s="153" t="s">
        <v>2121</v>
      </c>
      <c r="H127" s="152" t="s">
        <v>1</v>
      </c>
      <c r="I127" s="154"/>
      <c r="L127" s="150"/>
      <c r="M127" s="155"/>
      <c r="T127" s="156"/>
      <c r="AT127" s="152" t="s">
        <v>176</v>
      </c>
      <c r="AU127" s="152" t="s">
        <v>88</v>
      </c>
      <c r="AV127" s="149" t="s">
        <v>86</v>
      </c>
      <c r="AW127" s="149" t="s">
        <v>34</v>
      </c>
      <c r="AX127" s="149" t="s">
        <v>78</v>
      </c>
      <c r="AY127" s="152" t="s">
        <v>165</v>
      </c>
    </row>
    <row r="128" spans="2:65" s="157" customFormat="1" ht="11.25">
      <c r="B128" s="158"/>
      <c r="C128" s="208"/>
      <c r="D128" s="151" t="s">
        <v>176</v>
      </c>
      <c r="E128" s="159" t="s">
        <v>1</v>
      </c>
      <c r="F128" s="160" t="s">
        <v>2122</v>
      </c>
      <c r="H128" s="161">
        <v>7.55</v>
      </c>
      <c r="I128" s="162"/>
      <c r="L128" s="158"/>
      <c r="M128" s="163"/>
      <c r="T128" s="164"/>
      <c r="AT128" s="159" t="s">
        <v>176</v>
      </c>
      <c r="AU128" s="159" t="s">
        <v>88</v>
      </c>
      <c r="AV128" s="157" t="s">
        <v>88</v>
      </c>
      <c r="AW128" s="157" t="s">
        <v>34</v>
      </c>
      <c r="AX128" s="157" t="s">
        <v>78</v>
      </c>
      <c r="AY128" s="159" t="s">
        <v>165</v>
      </c>
    </row>
    <row r="129" spans="2:65" s="157" customFormat="1" ht="11.25">
      <c r="B129" s="158"/>
      <c r="C129" s="208"/>
      <c r="D129" s="151" t="s">
        <v>176</v>
      </c>
      <c r="E129" s="159" t="s">
        <v>1</v>
      </c>
      <c r="F129" s="160" t="s">
        <v>2123</v>
      </c>
      <c r="H129" s="161">
        <v>42.35</v>
      </c>
      <c r="I129" s="162"/>
      <c r="L129" s="158"/>
      <c r="M129" s="163"/>
      <c r="T129" s="164"/>
      <c r="AT129" s="159" t="s">
        <v>176</v>
      </c>
      <c r="AU129" s="159" t="s">
        <v>88</v>
      </c>
      <c r="AV129" s="157" t="s">
        <v>88</v>
      </c>
      <c r="AW129" s="157" t="s">
        <v>34</v>
      </c>
      <c r="AX129" s="157" t="s">
        <v>78</v>
      </c>
      <c r="AY129" s="159" t="s">
        <v>165</v>
      </c>
    </row>
    <row r="130" spans="2:65" s="157" customFormat="1" ht="11.25">
      <c r="B130" s="158"/>
      <c r="C130" s="208"/>
      <c r="D130" s="151" t="s">
        <v>176</v>
      </c>
      <c r="E130" s="159" t="s">
        <v>1</v>
      </c>
      <c r="F130" s="160" t="s">
        <v>2124</v>
      </c>
      <c r="H130" s="161">
        <v>35.634999999999998</v>
      </c>
      <c r="I130" s="162"/>
      <c r="L130" s="158"/>
      <c r="M130" s="163"/>
      <c r="T130" s="164"/>
      <c r="AT130" s="159" t="s">
        <v>176</v>
      </c>
      <c r="AU130" s="159" t="s">
        <v>88</v>
      </c>
      <c r="AV130" s="157" t="s">
        <v>88</v>
      </c>
      <c r="AW130" s="157" t="s">
        <v>34</v>
      </c>
      <c r="AX130" s="157" t="s">
        <v>78</v>
      </c>
      <c r="AY130" s="159" t="s">
        <v>165</v>
      </c>
    </row>
    <row r="131" spans="2:65" s="157" customFormat="1" ht="11.25">
      <c r="B131" s="158"/>
      <c r="C131" s="208"/>
      <c r="D131" s="151" t="s">
        <v>176</v>
      </c>
      <c r="E131" s="159" t="s">
        <v>1</v>
      </c>
      <c r="F131" s="160" t="s">
        <v>2125</v>
      </c>
      <c r="H131" s="161">
        <v>15.791</v>
      </c>
      <c r="I131" s="162"/>
      <c r="L131" s="158"/>
      <c r="M131" s="163"/>
      <c r="T131" s="164"/>
      <c r="AT131" s="159" t="s">
        <v>176</v>
      </c>
      <c r="AU131" s="159" t="s">
        <v>88</v>
      </c>
      <c r="AV131" s="157" t="s">
        <v>88</v>
      </c>
      <c r="AW131" s="157" t="s">
        <v>34</v>
      </c>
      <c r="AX131" s="157" t="s">
        <v>78</v>
      </c>
      <c r="AY131" s="159" t="s">
        <v>165</v>
      </c>
    </row>
    <row r="132" spans="2:65" s="157" customFormat="1" ht="11.25">
      <c r="B132" s="158"/>
      <c r="C132" s="208"/>
      <c r="D132" s="151" t="s">
        <v>176</v>
      </c>
      <c r="E132" s="159" t="s">
        <v>1</v>
      </c>
      <c r="F132" s="160" t="s">
        <v>2126</v>
      </c>
      <c r="H132" s="161">
        <v>23.812999999999999</v>
      </c>
      <c r="I132" s="162"/>
      <c r="L132" s="158"/>
      <c r="M132" s="163"/>
      <c r="T132" s="164"/>
      <c r="AT132" s="159" t="s">
        <v>176</v>
      </c>
      <c r="AU132" s="159" t="s">
        <v>88</v>
      </c>
      <c r="AV132" s="157" t="s">
        <v>88</v>
      </c>
      <c r="AW132" s="157" t="s">
        <v>34</v>
      </c>
      <c r="AX132" s="157" t="s">
        <v>78</v>
      </c>
      <c r="AY132" s="159" t="s">
        <v>165</v>
      </c>
    </row>
    <row r="133" spans="2:65" s="157" customFormat="1" ht="11.25">
      <c r="B133" s="158"/>
      <c r="C133" s="208"/>
      <c r="D133" s="151" t="s">
        <v>176</v>
      </c>
      <c r="E133" s="159" t="s">
        <v>1</v>
      </c>
      <c r="F133" s="160" t="s">
        <v>2127</v>
      </c>
      <c r="H133" s="161">
        <v>17.617999999999999</v>
      </c>
      <c r="I133" s="162"/>
      <c r="L133" s="158"/>
      <c r="M133" s="163"/>
      <c r="T133" s="164"/>
      <c r="AT133" s="159" t="s">
        <v>176</v>
      </c>
      <c r="AU133" s="159" t="s">
        <v>88</v>
      </c>
      <c r="AV133" s="157" t="s">
        <v>88</v>
      </c>
      <c r="AW133" s="157" t="s">
        <v>34</v>
      </c>
      <c r="AX133" s="157" t="s">
        <v>78</v>
      </c>
      <c r="AY133" s="159" t="s">
        <v>165</v>
      </c>
    </row>
    <row r="134" spans="2:65" s="157" customFormat="1" ht="11.25">
      <c r="B134" s="158"/>
      <c r="C134" s="208"/>
      <c r="D134" s="151" t="s">
        <v>176</v>
      </c>
      <c r="E134" s="159" t="s">
        <v>1</v>
      </c>
      <c r="F134" s="160" t="s">
        <v>2128</v>
      </c>
      <c r="H134" s="161">
        <v>21.864999999999998</v>
      </c>
      <c r="I134" s="162"/>
      <c r="L134" s="158"/>
      <c r="M134" s="163"/>
      <c r="T134" s="164"/>
      <c r="AT134" s="159" t="s">
        <v>176</v>
      </c>
      <c r="AU134" s="159" t="s">
        <v>88</v>
      </c>
      <c r="AV134" s="157" t="s">
        <v>88</v>
      </c>
      <c r="AW134" s="157" t="s">
        <v>34</v>
      </c>
      <c r="AX134" s="157" t="s">
        <v>78</v>
      </c>
      <c r="AY134" s="159" t="s">
        <v>165</v>
      </c>
    </row>
    <row r="135" spans="2:65" s="157" customFormat="1" ht="11.25">
      <c r="B135" s="158"/>
      <c r="C135" s="208"/>
      <c r="D135" s="151" t="s">
        <v>176</v>
      </c>
      <c r="E135" s="159" t="s">
        <v>1</v>
      </c>
      <c r="F135" s="160" t="s">
        <v>2129</v>
      </c>
      <c r="H135" s="161">
        <v>21.562000000000001</v>
      </c>
      <c r="I135" s="162"/>
      <c r="L135" s="158"/>
      <c r="M135" s="163"/>
      <c r="T135" s="164"/>
      <c r="AT135" s="159" t="s">
        <v>176</v>
      </c>
      <c r="AU135" s="159" t="s">
        <v>88</v>
      </c>
      <c r="AV135" s="157" t="s">
        <v>88</v>
      </c>
      <c r="AW135" s="157" t="s">
        <v>34</v>
      </c>
      <c r="AX135" s="157" t="s">
        <v>78</v>
      </c>
      <c r="AY135" s="159" t="s">
        <v>165</v>
      </c>
    </row>
    <row r="136" spans="2:65" s="165" customFormat="1" ht="11.25">
      <c r="B136" s="166"/>
      <c r="C136" s="209"/>
      <c r="D136" s="151" t="s">
        <v>176</v>
      </c>
      <c r="E136" s="167" t="s">
        <v>309</v>
      </c>
      <c r="F136" s="168" t="s">
        <v>191</v>
      </c>
      <c r="H136" s="169">
        <v>186.184</v>
      </c>
      <c r="I136" s="170"/>
      <c r="L136" s="166"/>
      <c r="M136" s="171"/>
      <c r="T136" s="172"/>
      <c r="AT136" s="167" t="s">
        <v>176</v>
      </c>
      <c r="AU136" s="167" t="s">
        <v>88</v>
      </c>
      <c r="AV136" s="165" t="s">
        <v>172</v>
      </c>
      <c r="AW136" s="165" t="s">
        <v>34</v>
      </c>
      <c r="AX136" s="165" t="s">
        <v>78</v>
      </c>
      <c r="AY136" s="167" t="s">
        <v>165</v>
      </c>
    </row>
    <row r="137" spans="2:65" s="157" customFormat="1" ht="11.25">
      <c r="B137" s="158"/>
      <c r="C137" s="208"/>
      <c r="D137" s="151" t="s">
        <v>176</v>
      </c>
      <c r="E137" s="159" t="s">
        <v>1</v>
      </c>
      <c r="F137" s="160" t="s">
        <v>2130</v>
      </c>
      <c r="H137" s="161">
        <v>93.091999999999999</v>
      </c>
      <c r="I137" s="162"/>
      <c r="L137" s="158"/>
      <c r="M137" s="163"/>
      <c r="T137" s="164"/>
      <c r="AT137" s="159" t="s">
        <v>176</v>
      </c>
      <c r="AU137" s="159" t="s">
        <v>88</v>
      </c>
      <c r="AV137" s="157" t="s">
        <v>88</v>
      </c>
      <c r="AW137" s="157" t="s">
        <v>34</v>
      </c>
      <c r="AX137" s="157" t="s">
        <v>86</v>
      </c>
      <c r="AY137" s="159" t="s">
        <v>165</v>
      </c>
    </row>
    <row r="138" spans="2:65" s="16" customFormat="1" ht="33" customHeight="1">
      <c r="B138" s="17"/>
      <c r="C138" s="205" t="s">
        <v>88</v>
      </c>
      <c r="D138" s="132" t="s">
        <v>167</v>
      </c>
      <c r="E138" s="133" t="s">
        <v>2131</v>
      </c>
      <c r="F138" s="134" t="s">
        <v>2132</v>
      </c>
      <c r="G138" s="135" t="s">
        <v>170</v>
      </c>
      <c r="H138" s="136">
        <v>93.091999999999999</v>
      </c>
      <c r="I138" s="137"/>
      <c r="J138" s="138">
        <f>ROUND(I138*H138,2)</f>
        <v>0</v>
      </c>
      <c r="K138" s="134" t="s">
        <v>171</v>
      </c>
      <c r="L138" s="17"/>
      <c r="M138" s="139" t="s">
        <v>1</v>
      </c>
      <c r="N138" s="140" t="s">
        <v>43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172</v>
      </c>
      <c r="AT138" s="143" t="s">
        <v>167</v>
      </c>
      <c r="AU138" s="143" t="s">
        <v>88</v>
      </c>
      <c r="AY138" s="2" t="s">
        <v>165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2" t="s">
        <v>86</v>
      </c>
      <c r="BK138" s="144">
        <f>ROUND(I138*H138,2)</f>
        <v>0</v>
      </c>
      <c r="BL138" s="2" t="s">
        <v>172</v>
      </c>
      <c r="BM138" s="143" t="s">
        <v>2133</v>
      </c>
    </row>
    <row r="139" spans="2:65" s="16" customFormat="1">
      <c r="B139" s="17"/>
      <c r="C139" s="206"/>
      <c r="D139" s="145" t="s">
        <v>174</v>
      </c>
      <c r="F139" s="146" t="s">
        <v>2134</v>
      </c>
      <c r="I139" s="147"/>
      <c r="L139" s="17"/>
      <c r="M139" s="148"/>
      <c r="T139" s="41"/>
      <c r="AT139" s="2" t="s">
        <v>174</v>
      </c>
      <c r="AU139" s="2" t="s">
        <v>88</v>
      </c>
    </row>
    <row r="140" spans="2:65" s="157" customFormat="1" ht="11.25">
      <c r="B140" s="158"/>
      <c r="C140" s="208"/>
      <c r="D140" s="151" t="s">
        <v>176</v>
      </c>
      <c r="E140" s="159" t="s">
        <v>1</v>
      </c>
      <c r="F140" s="160" t="s">
        <v>2130</v>
      </c>
      <c r="H140" s="161">
        <v>93.091999999999999</v>
      </c>
      <c r="I140" s="162"/>
      <c r="L140" s="158"/>
      <c r="M140" s="163"/>
      <c r="T140" s="164"/>
      <c r="AT140" s="159" t="s">
        <v>176</v>
      </c>
      <c r="AU140" s="159" t="s">
        <v>88</v>
      </c>
      <c r="AV140" s="157" t="s">
        <v>88</v>
      </c>
      <c r="AW140" s="157" t="s">
        <v>34</v>
      </c>
      <c r="AX140" s="157" t="s">
        <v>86</v>
      </c>
      <c r="AY140" s="159" t="s">
        <v>165</v>
      </c>
    </row>
    <row r="141" spans="2:65" s="16" customFormat="1" ht="21.75" customHeight="1">
      <c r="B141" s="17"/>
      <c r="C141" s="205" t="s">
        <v>184</v>
      </c>
      <c r="D141" s="132" t="s">
        <v>167</v>
      </c>
      <c r="E141" s="133" t="s">
        <v>2135</v>
      </c>
      <c r="F141" s="134" t="s">
        <v>2136</v>
      </c>
      <c r="G141" s="135" t="s">
        <v>268</v>
      </c>
      <c r="H141" s="136">
        <v>347.94</v>
      </c>
      <c r="I141" s="137"/>
      <c r="J141" s="138">
        <f>ROUND(I141*H141,2)</f>
        <v>0</v>
      </c>
      <c r="K141" s="134" t="s">
        <v>171</v>
      </c>
      <c r="L141" s="17"/>
      <c r="M141" s="139" t="s">
        <v>1</v>
      </c>
      <c r="N141" s="140" t="s">
        <v>43</v>
      </c>
      <c r="P141" s="141">
        <f>O141*H141</f>
        <v>0</v>
      </c>
      <c r="Q141" s="141">
        <v>8.4000000000000003E-4</v>
      </c>
      <c r="R141" s="141">
        <f>Q141*H141</f>
        <v>0.29226960000000002</v>
      </c>
      <c r="S141" s="141">
        <v>0</v>
      </c>
      <c r="T141" s="142">
        <f>S141*H141</f>
        <v>0</v>
      </c>
      <c r="AR141" s="143" t="s">
        <v>172</v>
      </c>
      <c r="AT141" s="143" t="s">
        <v>167</v>
      </c>
      <c r="AU141" s="143" t="s">
        <v>88</v>
      </c>
      <c r="AY141" s="2" t="s">
        <v>165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2" t="s">
        <v>86</v>
      </c>
      <c r="BK141" s="144">
        <f>ROUND(I141*H141,2)</f>
        <v>0</v>
      </c>
      <c r="BL141" s="2" t="s">
        <v>172</v>
      </c>
      <c r="BM141" s="143" t="s">
        <v>2137</v>
      </c>
    </row>
    <row r="142" spans="2:65" s="16" customFormat="1">
      <c r="B142" s="17"/>
      <c r="C142" s="206"/>
      <c r="D142" s="145" t="s">
        <v>174</v>
      </c>
      <c r="F142" s="146" t="s">
        <v>2138</v>
      </c>
      <c r="I142" s="147"/>
      <c r="L142" s="17"/>
      <c r="M142" s="148"/>
      <c r="T142" s="41"/>
      <c r="AT142" s="2" t="s">
        <v>174</v>
      </c>
      <c r="AU142" s="2" t="s">
        <v>88</v>
      </c>
    </row>
    <row r="143" spans="2:65" s="149" customFormat="1" ht="11.25">
      <c r="B143" s="150"/>
      <c r="C143" s="207"/>
      <c r="D143" s="151" t="s">
        <v>176</v>
      </c>
      <c r="E143" s="152" t="s">
        <v>1</v>
      </c>
      <c r="F143" s="153" t="s">
        <v>2139</v>
      </c>
      <c r="H143" s="152" t="s">
        <v>1</v>
      </c>
      <c r="I143" s="154"/>
      <c r="L143" s="150"/>
      <c r="M143" s="155"/>
      <c r="T143" s="156"/>
      <c r="AT143" s="152" t="s">
        <v>176</v>
      </c>
      <c r="AU143" s="152" t="s">
        <v>88</v>
      </c>
      <c r="AV143" s="149" t="s">
        <v>86</v>
      </c>
      <c r="AW143" s="149" t="s">
        <v>34</v>
      </c>
      <c r="AX143" s="149" t="s">
        <v>78</v>
      </c>
      <c r="AY143" s="152" t="s">
        <v>165</v>
      </c>
    </row>
    <row r="144" spans="2:65" s="157" customFormat="1" ht="11.25">
      <c r="B144" s="158"/>
      <c r="C144" s="208"/>
      <c r="D144" s="151" t="s">
        <v>176</v>
      </c>
      <c r="E144" s="159" t="s">
        <v>1</v>
      </c>
      <c r="F144" s="160" t="s">
        <v>2140</v>
      </c>
      <c r="H144" s="161">
        <v>14.4</v>
      </c>
      <c r="I144" s="162"/>
      <c r="L144" s="158"/>
      <c r="M144" s="163"/>
      <c r="T144" s="164"/>
      <c r="AT144" s="159" t="s">
        <v>176</v>
      </c>
      <c r="AU144" s="159" t="s">
        <v>88</v>
      </c>
      <c r="AV144" s="157" t="s">
        <v>88</v>
      </c>
      <c r="AW144" s="157" t="s">
        <v>34</v>
      </c>
      <c r="AX144" s="157" t="s">
        <v>78</v>
      </c>
      <c r="AY144" s="159" t="s">
        <v>165</v>
      </c>
    </row>
    <row r="145" spans="2:65" s="157" customFormat="1" ht="11.25">
      <c r="B145" s="158"/>
      <c r="C145" s="208"/>
      <c r="D145" s="151" t="s">
        <v>176</v>
      </c>
      <c r="E145" s="159" t="s">
        <v>1</v>
      </c>
      <c r="F145" s="160" t="s">
        <v>2141</v>
      </c>
      <c r="H145" s="161">
        <v>80</v>
      </c>
      <c r="I145" s="162"/>
      <c r="L145" s="158"/>
      <c r="M145" s="163"/>
      <c r="T145" s="164"/>
      <c r="AT145" s="159" t="s">
        <v>176</v>
      </c>
      <c r="AU145" s="159" t="s">
        <v>88</v>
      </c>
      <c r="AV145" s="157" t="s">
        <v>88</v>
      </c>
      <c r="AW145" s="157" t="s">
        <v>34</v>
      </c>
      <c r="AX145" s="157" t="s">
        <v>78</v>
      </c>
      <c r="AY145" s="159" t="s">
        <v>165</v>
      </c>
    </row>
    <row r="146" spans="2:65" s="157" customFormat="1" ht="11.25">
      <c r="B146" s="158"/>
      <c r="C146" s="208"/>
      <c r="D146" s="151" t="s">
        <v>176</v>
      </c>
      <c r="E146" s="159" t="s">
        <v>1</v>
      </c>
      <c r="F146" s="160" t="s">
        <v>2142</v>
      </c>
      <c r="H146" s="161">
        <v>65.099999999999994</v>
      </c>
      <c r="I146" s="162"/>
      <c r="L146" s="158"/>
      <c r="M146" s="163"/>
      <c r="T146" s="164"/>
      <c r="AT146" s="159" t="s">
        <v>176</v>
      </c>
      <c r="AU146" s="159" t="s">
        <v>88</v>
      </c>
      <c r="AV146" s="157" t="s">
        <v>88</v>
      </c>
      <c r="AW146" s="157" t="s">
        <v>34</v>
      </c>
      <c r="AX146" s="157" t="s">
        <v>78</v>
      </c>
      <c r="AY146" s="159" t="s">
        <v>165</v>
      </c>
    </row>
    <row r="147" spans="2:65" s="157" customFormat="1" ht="11.25">
      <c r="B147" s="158"/>
      <c r="C147" s="208"/>
      <c r="D147" s="151" t="s">
        <v>176</v>
      </c>
      <c r="E147" s="159" t="s">
        <v>1</v>
      </c>
      <c r="F147" s="160" t="s">
        <v>2143</v>
      </c>
      <c r="H147" s="161">
        <v>29.58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78</v>
      </c>
      <c r="AY147" s="159" t="s">
        <v>165</v>
      </c>
    </row>
    <row r="148" spans="2:65" s="157" customFormat="1" ht="11.25">
      <c r="B148" s="158"/>
      <c r="C148" s="208"/>
      <c r="D148" s="151" t="s">
        <v>176</v>
      </c>
      <c r="E148" s="159" t="s">
        <v>1</v>
      </c>
      <c r="F148" s="160" t="s">
        <v>2144</v>
      </c>
      <c r="H148" s="161">
        <v>44.28</v>
      </c>
      <c r="I148" s="162"/>
      <c r="L148" s="158"/>
      <c r="M148" s="163"/>
      <c r="T148" s="164"/>
      <c r="AT148" s="159" t="s">
        <v>176</v>
      </c>
      <c r="AU148" s="159" t="s">
        <v>88</v>
      </c>
      <c r="AV148" s="157" t="s">
        <v>88</v>
      </c>
      <c r="AW148" s="157" t="s">
        <v>34</v>
      </c>
      <c r="AX148" s="157" t="s">
        <v>78</v>
      </c>
      <c r="AY148" s="159" t="s">
        <v>165</v>
      </c>
    </row>
    <row r="149" spans="2:65" s="157" customFormat="1" ht="11.25">
      <c r="B149" s="158"/>
      <c r="C149" s="208"/>
      <c r="D149" s="151" t="s">
        <v>176</v>
      </c>
      <c r="E149" s="159" t="s">
        <v>1</v>
      </c>
      <c r="F149" s="160" t="s">
        <v>2145</v>
      </c>
      <c r="H149" s="161">
        <v>33.28</v>
      </c>
      <c r="I149" s="162"/>
      <c r="L149" s="158"/>
      <c r="M149" s="163"/>
      <c r="T149" s="164"/>
      <c r="AT149" s="159" t="s">
        <v>176</v>
      </c>
      <c r="AU149" s="159" t="s">
        <v>88</v>
      </c>
      <c r="AV149" s="157" t="s">
        <v>88</v>
      </c>
      <c r="AW149" s="157" t="s">
        <v>34</v>
      </c>
      <c r="AX149" s="157" t="s">
        <v>78</v>
      </c>
      <c r="AY149" s="159" t="s">
        <v>165</v>
      </c>
    </row>
    <row r="150" spans="2:65" s="157" customFormat="1" ht="11.25">
      <c r="B150" s="158"/>
      <c r="C150" s="208"/>
      <c r="D150" s="151" t="s">
        <v>176</v>
      </c>
      <c r="E150" s="159" t="s">
        <v>1</v>
      </c>
      <c r="F150" s="160" t="s">
        <v>2146</v>
      </c>
      <c r="H150" s="161">
        <v>41.7</v>
      </c>
      <c r="I150" s="162"/>
      <c r="L150" s="158"/>
      <c r="M150" s="163"/>
      <c r="T150" s="164"/>
      <c r="AT150" s="159" t="s">
        <v>176</v>
      </c>
      <c r="AU150" s="159" t="s">
        <v>88</v>
      </c>
      <c r="AV150" s="157" t="s">
        <v>88</v>
      </c>
      <c r="AW150" s="157" t="s">
        <v>34</v>
      </c>
      <c r="AX150" s="157" t="s">
        <v>78</v>
      </c>
      <c r="AY150" s="159" t="s">
        <v>165</v>
      </c>
    </row>
    <row r="151" spans="2:65" s="157" customFormat="1" ht="11.25">
      <c r="B151" s="158"/>
      <c r="C151" s="208"/>
      <c r="D151" s="151" t="s">
        <v>176</v>
      </c>
      <c r="E151" s="159" t="s">
        <v>1</v>
      </c>
      <c r="F151" s="160" t="s">
        <v>2147</v>
      </c>
      <c r="H151" s="161">
        <v>39.6</v>
      </c>
      <c r="I151" s="162"/>
      <c r="L151" s="158"/>
      <c r="M151" s="163"/>
      <c r="T151" s="164"/>
      <c r="AT151" s="159" t="s">
        <v>176</v>
      </c>
      <c r="AU151" s="159" t="s">
        <v>88</v>
      </c>
      <c r="AV151" s="157" t="s">
        <v>88</v>
      </c>
      <c r="AW151" s="157" t="s">
        <v>34</v>
      </c>
      <c r="AX151" s="157" t="s">
        <v>78</v>
      </c>
      <c r="AY151" s="159" t="s">
        <v>165</v>
      </c>
    </row>
    <row r="152" spans="2:65" s="165" customFormat="1" ht="11.25">
      <c r="B152" s="166"/>
      <c r="C152" s="209"/>
      <c r="D152" s="151" t="s">
        <v>176</v>
      </c>
      <c r="E152" s="167" t="s">
        <v>316</v>
      </c>
      <c r="F152" s="168" t="s">
        <v>191</v>
      </c>
      <c r="H152" s="169">
        <v>347.94</v>
      </c>
      <c r="I152" s="170"/>
      <c r="L152" s="166"/>
      <c r="M152" s="171"/>
      <c r="T152" s="172"/>
      <c r="AT152" s="167" t="s">
        <v>176</v>
      </c>
      <c r="AU152" s="167" t="s">
        <v>88</v>
      </c>
      <c r="AV152" s="165" t="s">
        <v>172</v>
      </c>
      <c r="AW152" s="165" t="s">
        <v>34</v>
      </c>
      <c r="AX152" s="165" t="s">
        <v>86</v>
      </c>
      <c r="AY152" s="167" t="s">
        <v>165</v>
      </c>
    </row>
    <row r="153" spans="2:65" s="16" customFormat="1" ht="24.2" customHeight="1">
      <c r="B153" s="17"/>
      <c r="C153" s="205" t="s">
        <v>172</v>
      </c>
      <c r="D153" s="132" t="s">
        <v>167</v>
      </c>
      <c r="E153" s="133" t="s">
        <v>2148</v>
      </c>
      <c r="F153" s="134" t="s">
        <v>2149</v>
      </c>
      <c r="G153" s="135" t="s">
        <v>268</v>
      </c>
      <c r="H153" s="136">
        <v>347.94</v>
      </c>
      <c r="I153" s="137"/>
      <c r="J153" s="138">
        <f>ROUND(I153*H153,2)</f>
        <v>0</v>
      </c>
      <c r="K153" s="134" t="s">
        <v>171</v>
      </c>
      <c r="L153" s="17"/>
      <c r="M153" s="139" t="s">
        <v>1</v>
      </c>
      <c r="N153" s="140" t="s">
        <v>43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172</v>
      </c>
      <c r="AT153" s="143" t="s">
        <v>167</v>
      </c>
      <c r="AU153" s="143" t="s">
        <v>88</v>
      </c>
      <c r="AY153" s="2" t="s">
        <v>165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2" t="s">
        <v>86</v>
      </c>
      <c r="BK153" s="144">
        <f>ROUND(I153*H153,2)</f>
        <v>0</v>
      </c>
      <c r="BL153" s="2" t="s">
        <v>172</v>
      </c>
      <c r="BM153" s="143" t="s">
        <v>2150</v>
      </c>
    </row>
    <row r="154" spans="2:65" s="16" customFormat="1">
      <c r="B154" s="17"/>
      <c r="C154" s="206"/>
      <c r="D154" s="145" t="s">
        <v>174</v>
      </c>
      <c r="F154" s="146" t="s">
        <v>2151</v>
      </c>
      <c r="I154" s="147"/>
      <c r="L154" s="17"/>
      <c r="M154" s="148"/>
      <c r="T154" s="41"/>
      <c r="AT154" s="2" t="s">
        <v>174</v>
      </c>
      <c r="AU154" s="2" t="s">
        <v>88</v>
      </c>
    </row>
    <row r="155" spans="2:65" s="157" customFormat="1" ht="11.25">
      <c r="B155" s="158"/>
      <c r="C155" s="208"/>
      <c r="D155" s="151" t="s">
        <v>176</v>
      </c>
      <c r="E155" s="159" t="s">
        <v>1</v>
      </c>
      <c r="F155" s="160" t="s">
        <v>316</v>
      </c>
      <c r="H155" s="161">
        <v>347.94</v>
      </c>
      <c r="I155" s="162"/>
      <c r="L155" s="158"/>
      <c r="M155" s="163"/>
      <c r="T155" s="164"/>
      <c r="AT155" s="159" t="s">
        <v>176</v>
      </c>
      <c r="AU155" s="159" t="s">
        <v>88</v>
      </c>
      <c r="AV155" s="157" t="s">
        <v>88</v>
      </c>
      <c r="AW155" s="157" t="s">
        <v>34</v>
      </c>
      <c r="AX155" s="157" t="s">
        <v>86</v>
      </c>
      <c r="AY155" s="159" t="s">
        <v>165</v>
      </c>
    </row>
    <row r="156" spans="2:65" s="16" customFormat="1" ht="37.9" customHeight="1">
      <c r="B156" s="17"/>
      <c r="C156" s="205" t="s">
        <v>200</v>
      </c>
      <c r="D156" s="132" t="s">
        <v>167</v>
      </c>
      <c r="E156" s="133" t="s">
        <v>456</v>
      </c>
      <c r="F156" s="134" t="s">
        <v>457</v>
      </c>
      <c r="G156" s="135" t="s">
        <v>170</v>
      </c>
      <c r="H156" s="136">
        <v>278.13099999999997</v>
      </c>
      <c r="I156" s="137"/>
      <c r="J156" s="138">
        <f>ROUND(I156*H156,2)</f>
        <v>0</v>
      </c>
      <c r="K156" s="134" t="s">
        <v>171</v>
      </c>
      <c r="L156" s="17"/>
      <c r="M156" s="139" t="s">
        <v>1</v>
      </c>
      <c r="N156" s="140" t="s">
        <v>43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172</v>
      </c>
      <c r="AT156" s="143" t="s">
        <v>167</v>
      </c>
      <c r="AU156" s="143" t="s">
        <v>88</v>
      </c>
      <c r="AY156" s="2" t="s">
        <v>165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2" t="s">
        <v>86</v>
      </c>
      <c r="BK156" s="144">
        <f>ROUND(I156*H156,2)</f>
        <v>0</v>
      </c>
      <c r="BL156" s="2" t="s">
        <v>172</v>
      </c>
      <c r="BM156" s="143" t="s">
        <v>2152</v>
      </c>
    </row>
    <row r="157" spans="2:65" s="16" customFormat="1">
      <c r="B157" s="17"/>
      <c r="C157" s="206"/>
      <c r="D157" s="145" t="s">
        <v>174</v>
      </c>
      <c r="F157" s="146" t="s">
        <v>459</v>
      </c>
      <c r="I157" s="147"/>
      <c r="L157" s="17"/>
      <c r="M157" s="148"/>
      <c r="T157" s="41"/>
      <c r="AT157" s="2" t="s">
        <v>174</v>
      </c>
      <c r="AU157" s="2" t="s">
        <v>88</v>
      </c>
    </row>
    <row r="158" spans="2:65" s="16" customFormat="1" ht="68.25">
      <c r="B158" s="17"/>
      <c r="C158" s="206"/>
      <c r="D158" s="151" t="s">
        <v>358</v>
      </c>
      <c r="F158" s="173" t="s">
        <v>460</v>
      </c>
      <c r="I158" s="147"/>
      <c r="L158" s="17"/>
      <c r="M158" s="148"/>
      <c r="T158" s="41"/>
      <c r="AT158" s="2" t="s">
        <v>358</v>
      </c>
      <c r="AU158" s="2" t="s">
        <v>88</v>
      </c>
    </row>
    <row r="159" spans="2:65" s="157" customFormat="1" ht="11.25">
      <c r="B159" s="158"/>
      <c r="C159" s="208"/>
      <c r="D159" s="151" t="s">
        <v>176</v>
      </c>
      <c r="E159" s="159" t="s">
        <v>1</v>
      </c>
      <c r="F159" s="160" t="s">
        <v>2153</v>
      </c>
      <c r="H159" s="161">
        <v>186.184</v>
      </c>
      <c r="I159" s="162"/>
      <c r="L159" s="158"/>
      <c r="M159" s="163"/>
      <c r="T159" s="164"/>
      <c r="AT159" s="159" t="s">
        <v>176</v>
      </c>
      <c r="AU159" s="159" t="s">
        <v>88</v>
      </c>
      <c r="AV159" s="157" t="s">
        <v>88</v>
      </c>
      <c r="AW159" s="157" t="s">
        <v>34</v>
      </c>
      <c r="AX159" s="157" t="s">
        <v>78</v>
      </c>
      <c r="AY159" s="159" t="s">
        <v>165</v>
      </c>
    </row>
    <row r="160" spans="2:65" s="157" customFormat="1" ht="11.25">
      <c r="B160" s="158"/>
      <c r="C160" s="208"/>
      <c r="D160" s="151" t="s">
        <v>176</v>
      </c>
      <c r="E160" s="159" t="s">
        <v>1</v>
      </c>
      <c r="F160" s="160" t="s">
        <v>462</v>
      </c>
      <c r="H160" s="161">
        <v>91.947000000000003</v>
      </c>
      <c r="I160" s="162"/>
      <c r="L160" s="158"/>
      <c r="M160" s="163"/>
      <c r="T160" s="164"/>
      <c r="AT160" s="159" t="s">
        <v>176</v>
      </c>
      <c r="AU160" s="159" t="s">
        <v>88</v>
      </c>
      <c r="AV160" s="157" t="s">
        <v>88</v>
      </c>
      <c r="AW160" s="157" t="s">
        <v>34</v>
      </c>
      <c r="AX160" s="157" t="s">
        <v>78</v>
      </c>
      <c r="AY160" s="159" t="s">
        <v>165</v>
      </c>
    </row>
    <row r="161" spans="2:65" s="165" customFormat="1" ht="11.25">
      <c r="B161" s="166"/>
      <c r="C161" s="209"/>
      <c r="D161" s="151" t="s">
        <v>176</v>
      </c>
      <c r="E161" s="167" t="s">
        <v>1</v>
      </c>
      <c r="F161" s="168" t="s">
        <v>191</v>
      </c>
      <c r="H161" s="169">
        <v>278.13099999999997</v>
      </c>
      <c r="I161" s="170"/>
      <c r="L161" s="166"/>
      <c r="M161" s="171"/>
      <c r="T161" s="172"/>
      <c r="AT161" s="167" t="s">
        <v>176</v>
      </c>
      <c r="AU161" s="167" t="s">
        <v>88</v>
      </c>
      <c r="AV161" s="165" t="s">
        <v>172</v>
      </c>
      <c r="AW161" s="165" t="s">
        <v>34</v>
      </c>
      <c r="AX161" s="165" t="s">
        <v>86</v>
      </c>
      <c r="AY161" s="167" t="s">
        <v>165</v>
      </c>
    </row>
    <row r="162" spans="2:65" s="16" customFormat="1" ht="37.9" customHeight="1">
      <c r="B162" s="17"/>
      <c r="C162" s="205" t="s">
        <v>208</v>
      </c>
      <c r="D162" s="132" t="s">
        <v>167</v>
      </c>
      <c r="E162" s="133" t="s">
        <v>464</v>
      </c>
      <c r="F162" s="134" t="s">
        <v>465</v>
      </c>
      <c r="G162" s="135" t="s">
        <v>170</v>
      </c>
      <c r="H162" s="136">
        <v>186.184</v>
      </c>
      <c r="I162" s="137"/>
      <c r="J162" s="138">
        <f>ROUND(I162*H162,2)</f>
        <v>0</v>
      </c>
      <c r="K162" s="134" t="s">
        <v>171</v>
      </c>
      <c r="L162" s="17"/>
      <c r="M162" s="139" t="s">
        <v>1</v>
      </c>
      <c r="N162" s="140" t="s">
        <v>43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172</v>
      </c>
      <c r="AT162" s="143" t="s">
        <v>167</v>
      </c>
      <c r="AU162" s="143" t="s">
        <v>88</v>
      </c>
      <c r="AY162" s="2" t="s">
        <v>165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2" t="s">
        <v>86</v>
      </c>
      <c r="BK162" s="144">
        <f>ROUND(I162*H162,2)</f>
        <v>0</v>
      </c>
      <c r="BL162" s="2" t="s">
        <v>172</v>
      </c>
      <c r="BM162" s="143" t="s">
        <v>2154</v>
      </c>
    </row>
    <row r="163" spans="2:65" s="16" customFormat="1">
      <c r="B163" s="17"/>
      <c r="C163" s="206"/>
      <c r="D163" s="145" t="s">
        <v>174</v>
      </c>
      <c r="F163" s="146" t="s">
        <v>467</v>
      </c>
      <c r="I163" s="147"/>
      <c r="L163" s="17"/>
      <c r="M163" s="148"/>
      <c r="T163" s="41"/>
      <c r="AT163" s="2" t="s">
        <v>174</v>
      </c>
      <c r="AU163" s="2" t="s">
        <v>88</v>
      </c>
    </row>
    <row r="164" spans="2:65" s="16" customFormat="1" ht="68.25">
      <c r="B164" s="17"/>
      <c r="C164" s="206"/>
      <c r="D164" s="151" t="s">
        <v>358</v>
      </c>
      <c r="F164" s="173" t="s">
        <v>460</v>
      </c>
      <c r="I164" s="147"/>
      <c r="L164" s="17"/>
      <c r="M164" s="148"/>
      <c r="T164" s="41"/>
      <c r="AT164" s="2" t="s">
        <v>358</v>
      </c>
      <c r="AU164" s="2" t="s">
        <v>88</v>
      </c>
    </row>
    <row r="165" spans="2:65" s="149" customFormat="1" ht="11.25">
      <c r="B165" s="150"/>
      <c r="C165" s="207"/>
      <c r="D165" s="151" t="s">
        <v>176</v>
      </c>
      <c r="E165" s="152" t="s">
        <v>1</v>
      </c>
      <c r="F165" s="153" t="s">
        <v>468</v>
      </c>
      <c r="H165" s="152" t="s">
        <v>1</v>
      </c>
      <c r="I165" s="154"/>
      <c r="L165" s="150"/>
      <c r="M165" s="155"/>
      <c r="T165" s="156"/>
      <c r="AT165" s="152" t="s">
        <v>176</v>
      </c>
      <c r="AU165" s="152" t="s">
        <v>88</v>
      </c>
      <c r="AV165" s="149" t="s">
        <v>86</v>
      </c>
      <c r="AW165" s="149" t="s">
        <v>34</v>
      </c>
      <c r="AX165" s="149" t="s">
        <v>78</v>
      </c>
      <c r="AY165" s="152" t="s">
        <v>165</v>
      </c>
    </row>
    <row r="166" spans="2:65" s="157" customFormat="1" ht="11.25">
      <c r="B166" s="158"/>
      <c r="C166" s="208"/>
      <c r="D166" s="151" t="s">
        <v>176</v>
      </c>
      <c r="E166" s="159" t="s">
        <v>314</v>
      </c>
      <c r="F166" s="160" t="s">
        <v>2155</v>
      </c>
      <c r="H166" s="161">
        <v>186.184</v>
      </c>
      <c r="I166" s="162"/>
      <c r="L166" s="158"/>
      <c r="M166" s="163"/>
      <c r="T166" s="164"/>
      <c r="AT166" s="159" t="s">
        <v>176</v>
      </c>
      <c r="AU166" s="159" t="s">
        <v>88</v>
      </c>
      <c r="AV166" s="157" t="s">
        <v>88</v>
      </c>
      <c r="AW166" s="157" t="s">
        <v>34</v>
      </c>
      <c r="AX166" s="157" t="s">
        <v>86</v>
      </c>
      <c r="AY166" s="159" t="s">
        <v>165</v>
      </c>
    </row>
    <row r="167" spans="2:65" s="16" customFormat="1" ht="24.2" customHeight="1">
      <c r="B167" s="17"/>
      <c r="C167" s="205" t="s">
        <v>214</v>
      </c>
      <c r="D167" s="132" t="s">
        <v>167</v>
      </c>
      <c r="E167" s="133" t="s">
        <v>471</v>
      </c>
      <c r="F167" s="134" t="s">
        <v>472</v>
      </c>
      <c r="G167" s="135" t="s">
        <v>170</v>
      </c>
      <c r="H167" s="136">
        <v>186.184</v>
      </c>
      <c r="I167" s="137"/>
      <c r="J167" s="138">
        <f>ROUND(I167*H167,2)</f>
        <v>0</v>
      </c>
      <c r="K167" s="134" t="s">
        <v>171</v>
      </c>
      <c r="L167" s="17"/>
      <c r="M167" s="139" t="s">
        <v>1</v>
      </c>
      <c r="N167" s="140" t="s">
        <v>43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172</v>
      </c>
      <c r="AT167" s="143" t="s">
        <v>167</v>
      </c>
      <c r="AU167" s="143" t="s">
        <v>88</v>
      </c>
      <c r="AY167" s="2" t="s">
        <v>165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2" t="s">
        <v>86</v>
      </c>
      <c r="BK167" s="144">
        <f>ROUND(I167*H167,2)</f>
        <v>0</v>
      </c>
      <c r="BL167" s="2" t="s">
        <v>172</v>
      </c>
      <c r="BM167" s="143" t="s">
        <v>2156</v>
      </c>
    </row>
    <row r="168" spans="2:65" s="16" customFormat="1">
      <c r="B168" s="17"/>
      <c r="C168" s="206"/>
      <c r="D168" s="145" t="s">
        <v>174</v>
      </c>
      <c r="F168" s="146" t="s">
        <v>474</v>
      </c>
      <c r="I168" s="147"/>
      <c r="L168" s="17"/>
      <c r="M168" s="148"/>
      <c r="T168" s="41"/>
      <c r="AT168" s="2" t="s">
        <v>174</v>
      </c>
      <c r="AU168" s="2" t="s">
        <v>88</v>
      </c>
    </row>
    <row r="169" spans="2:65" s="157" customFormat="1" ht="11.25">
      <c r="B169" s="158"/>
      <c r="C169" s="208"/>
      <c r="D169" s="151" t="s">
        <v>176</v>
      </c>
      <c r="E169" s="159" t="s">
        <v>1</v>
      </c>
      <c r="F169" s="160" t="s">
        <v>2157</v>
      </c>
      <c r="H169" s="161">
        <v>186.184</v>
      </c>
      <c r="I169" s="162"/>
      <c r="L169" s="158"/>
      <c r="M169" s="163"/>
      <c r="T169" s="164"/>
      <c r="AT169" s="159" t="s">
        <v>176</v>
      </c>
      <c r="AU169" s="159" t="s">
        <v>88</v>
      </c>
      <c r="AV169" s="157" t="s">
        <v>88</v>
      </c>
      <c r="AW169" s="157" t="s">
        <v>34</v>
      </c>
      <c r="AX169" s="157" t="s">
        <v>86</v>
      </c>
      <c r="AY169" s="159" t="s">
        <v>165</v>
      </c>
    </row>
    <row r="170" spans="2:65" s="16" customFormat="1" ht="16.5" customHeight="1">
      <c r="B170" s="17"/>
      <c r="C170" s="205" t="s">
        <v>220</v>
      </c>
      <c r="D170" s="132" t="s">
        <v>167</v>
      </c>
      <c r="E170" s="133" t="s">
        <v>483</v>
      </c>
      <c r="F170" s="134" t="s">
        <v>484</v>
      </c>
      <c r="G170" s="135" t="s">
        <v>170</v>
      </c>
      <c r="H170" s="136">
        <v>186.184</v>
      </c>
      <c r="I170" s="137"/>
      <c r="J170" s="138">
        <f>ROUND(I170*H170,2)</f>
        <v>0</v>
      </c>
      <c r="K170" s="134" t="s">
        <v>171</v>
      </c>
      <c r="L170" s="17"/>
      <c r="M170" s="139" t="s">
        <v>1</v>
      </c>
      <c r="N170" s="140" t="s">
        <v>43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172</v>
      </c>
      <c r="AT170" s="143" t="s">
        <v>167</v>
      </c>
      <c r="AU170" s="143" t="s">
        <v>88</v>
      </c>
      <c r="AY170" s="2" t="s">
        <v>165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2" t="s">
        <v>86</v>
      </c>
      <c r="BK170" s="144">
        <f>ROUND(I170*H170,2)</f>
        <v>0</v>
      </c>
      <c r="BL170" s="2" t="s">
        <v>172</v>
      </c>
      <c r="BM170" s="143" t="s">
        <v>2158</v>
      </c>
    </row>
    <row r="171" spans="2:65" s="16" customFormat="1">
      <c r="B171" s="17"/>
      <c r="C171" s="206"/>
      <c r="D171" s="145" t="s">
        <v>174</v>
      </c>
      <c r="F171" s="146" t="s">
        <v>486</v>
      </c>
      <c r="I171" s="147"/>
      <c r="L171" s="17"/>
      <c r="M171" s="148"/>
      <c r="T171" s="41"/>
      <c r="AT171" s="2" t="s">
        <v>174</v>
      </c>
      <c r="AU171" s="2" t="s">
        <v>88</v>
      </c>
    </row>
    <row r="172" spans="2:65" s="16" customFormat="1" ht="117">
      <c r="B172" s="17"/>
      <c r="C172" s="206"/>
      <c r="D172" s="151" t="s">
        <v>358</v>
      </c>
      <c r="F172" s="173" t="s">
        <v>487</v>
      </c>
      <c r="I172" s="147"/>
      <c r="L172" s="17"/>
      <c r="M172" s="148"/>
      <c r="T172" s="41"/>
      <c r="AT172" s="2" t="s">
        <v>358</v>
      </c>
      <c r="AU172" s="2" t="s">
        <v>88</v>
      </c>
    </row>
    <row r="173" spans="2:65" s="149" customFormat="1" ht="11.25">
      <c r="B173" s="150"/>
      <c r="C173" s="207"/>
      <c r="D173" s="151" t="s">
        <v>176</v>
      </c>
      <c r="E173" s="152" t="s">
        <v>1</v>
      </c>
      <c r="F173" s="153" t="s">
        <v>488</v>
      </c>
      <c r="H173" s="152" t="s">
        <v>1</v>
      </c>
      <c r="I173" s="154"/>
      <c r="L173" s="150"/>
      <c r="M173" s="155"/>
      <c r="T173" s="156"/>
      <c r="AT173" s="152" t="s">
        <v>176</v>
      </c>
      <c r="AU173" s="152" t="s">
        <v>88</v>
      </c>
      <c r="AV173" s="149" t="s">
        <v>86</v>
      </c>
      <c r="AW173" s="149" t="s">
        <v>34</v>
      </c>
      <c r="AX173" s="149" t="s">
        <v>78</v>
      </c>
      <c r="AY173" s="152" t="s">
        <v>165</v>
      </c>
    </row>
    <row r="174" spans="2:65" s="157" customFormat="1" ht="11.25">
      <c r="B174" s="158"/>
      <c r="C174" s="208"/>
      <c r="D174" s="151" t="s">
        <v>176</v>
      </c>
      <c r="E174" s="159" t="s">
        <v>1</v>
      </c>
      <c r="F174" s="160" t="s">
        <v>314</v>
      </c>
      <c r="H174" s="161">
        <v>186.184</v>
      </c>
      <c r="I174" s="162"/>
      <c r="L174" s="158"/>
      <c r="M174" s="163"/>
      <c r="T174" s="164"/>
      <c r="AT174" s="159" t="s">
        <v>176</v>
      </c>
      <c r="AU174" s="159" t="s">
        <v>88</v>
      </c>
      <c r="AV174" s="157" t="s">
        <v>88</v>
      </c>
      <c r="AW174" s="157" t="s">
        <v>34</v>
      </c>
      <c r="AX174" s="157" t="s">
        <v>86</v>
      </c>
      <c r="AY174" s="159" t="s">
        <v>165</v>
      </c>
    </row>
    <row r="175" spans="2:65" s="16" customFormat="1" ht="33" customHeight="1">
      <c r="B175" s="17"/>
      <c r="C175" s="205" t="s">
        <v>226</v>
      </c>
      <c r="D175" s="132" t="s">
        <v>167</v>
      </c>
      <c r="E175" s="133" t="s">
        <v>490</v>
      </c>
      <c r="F175" s="134" t="s">
        <v>491</v>
      </c>
      <c r="G175" s="135" t="s">
        <v>278</v>
      </c>
      <c r="H175" s="136">
        <v>372.36799999999999</v>
      </c>
      <c r="I175" s="137"/>
      <c r="J175" s="138">
        <f>ROUND(I175*H175,2)</f>
        <v>0</v>
      </c>
      <c r="K175" s="134" t="s">
        <v>171</v>
      </c>
      <c r="L175" s="17"/>
      <c r="M175" s="139" t="s">
        <v>1</v>
      </c>
      <c r="N175" s="140" t="s">
        <v>43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172</v>
      </c>
      <c r="AT175" s="143" t="s">
        <v>167</v>
      </c>
      <c r="AU175" s="143" t="s">
        <v>88</v>
      </c>
      <c r="AY175" s="2" t="s">
        <v>165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2" t="s">
        <v>86</v>
      </c>
      <c r="BK175" s="144">
        <f>ROUND(I175*H175,2)</f>
        <v>0</v>
      </c>
      <c r="BL175" s="2" t="s">
        <v>172</v>
      </c>
      <c r="BM175" s="143" t="s">
        <v>2159</v>
      </c>
    </row>
    <row r="176" spans="2:65" s="16" customFormat="1">
      <c r="B176" s="17"/>
      <c r="C176" s="206"/>
      <c r="D176" s="145" t="s">
        <v>174</v>
      </c>
      <c r="F176" s="146" t="s">
        <v>493</v>
      </c>
      <c r="I176" s="147"/>
      <c r="L176" s="17"/>
      <c r="M176" s="148"/>
      <c r="T176" s="41"/>
      <c r="AT176" s="2" t="s">
        <v>174</v>
      </c>
      <c r="AU176" s="2" t="s">
        <v>88</v>
      </c>
    </row>
    <row r="177" spans="2:65" s="149" customFormat="1" ht="11.25">
      <c r="B177" s="150"/>
      <c r="C177" s="207"/>
      <c r="D177" s="151" t="s">
        <v>176</v>
      </c>
      <c r="E177" s="152" t="s">
        <v>1</v>
      </c>
      <c r="F177" s="153" t="s">
        <v>494</v>
      </c>
      <c r="H177" s="152" t="s">
        <v>1</v>
      </c>
      <c r="I177" s="154"/>
      <c r="L177" s="150"/>
      <c r="M177" s="155"/>
      <c r="T177" s="156"/>
      <c r="AT177" s="152" t="s">
        <v>176</v>
      </c>
      <c r="AU177" s="152" t="s">
        <v>88</v>
      </c>
      <c r="AV177" s="149" t="s">
        <v>86</v>
      </c>
      <c r="AW177" s="149" t="s">
        <v>34</v>
      </c>
      <c r="AX177" s="149" t="s">
        <v>78</v>
      </c>
      <c r="AY177" s="152" t="s">
        <v>165</v>
      </c>
    </row>
    <row r="178" spans="2:65" s="157" customFormat="1" ht="11.25">
      <c r="B178" s="158"/>
      <c r="C178" s="208"/>
      <c r="D178" s="151" t="s">
        <v>176</v>
      </c>
      <c r="E178" s="159" t="s">
        <v>1</v>
      </c>
      <c r="F178" s="160" t="s">
        <v>495</v>
      </c>
      <c r="H178" s="161">
        <v>372.36799999999999</v>
      </c>
      <c r="I178" s="162"/>
      <c r="L178" s="158"/>
      <c r="M178" s="163"/>
      <c r="T178" s="164"/>
      <c r="AT178" s="159" t="s">
        <v>176</v>
      </c>
      <c r="AU178" s="159" t="s">
        <v>88</v>
      </c>
      <c r="AV178" s="157" t="s">
        <v>88</v>
      </c>
      <c r="AW178" s="157" t="s">
        <v>34</v>
      </c>
      <c r="AX178" s="157" t="s">
        <v>86</v>
      </c>
      <c r="AY178" s="159" t="s">
        <v>165</v>
      </c>
    </row>
    <row r="179" spans="2:65" s="16" customFormat="1" ht="24.2" customHeight="1">
      <c r="B179" s="17"/>
      <c r="C179" s="205" t="s">
        <v>232</v>
      </c>
      <c r="D179" s="132" t="s">
        <v>167</v>
      </c>
      <c r="E179" s="133" t="s">
        <v>497</v>
      </c>
      <c r="F179" s="134" t="s">
        <v>498</v>
      </c>
      <c r="G179" s="135" t="s">
        <v>170</v>
      </c>
      <c r="H179" s="136">
        <v>91.947000000000003</v>
      </c>
      <c r="I179" s="137"/>
      <c r="J179" s="138">
        <f>ROUND(I179*H179,2)</f>
        <v>0</v>
      </c>
      <c r="K179" s="134" t="s">
        <v>171</v>
      </c>
      <c r="L179" s="17"/>
      <c r="M179" s="139" t="s">
        <v>1</v>
      </c>
      <c r="N179" s="140" t="s">
        <v>43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172</v>
      </c>
      <c r="AT179" s="143" t="s">
        <v>167</v>
      </c>
      <c r="AU179" s="143" t="s">
        <v>88</v>
      </c>
      <c r="AY179" s="2" t="s">
        <v>165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2" t="s">
        <v>86</v>
      </c>
      <c r="BK179" s="144">
        <f>ROUND(I179*H179,2)</f>
        <v>0</v>
      </c>
      <c r="BL179" s="2" t="s">
        <v>172</v>
      </c>
      <c r="BM179" s="143" t="s">
        <v>2160</v>
      </c>
    </row>
    <row r="180" spans="2:65" s="16" customFormat="1">
      <c r="B180" s="17"/>
      <c r="C180" s="206"/>
      <c r="D180" s="145" t="s">
        <v>174</v>
      </c>
      <c r="F180" s="146" t="s">
        <v>500</v>
      </c>
      <c r="I180" s="147"/>
      <c r="L180" s="17"/>
      <c r="M180" s="148"/>
      <c r="T180" s="41"/>
      <c r="AT180" s="2" t="s">
        <v>174</v>
      </c>
      <c r="AU180" s="2" t="s">
        <v>88</v>
      </c>
    </row>
    <row r="181" spans="2:65" s="16" customFormat="1" ht="204.75">
      <c r="B181" s="17"/>
      <c r="C181" s="206"/>
      <c r="D181" s="151" t="s">
        <v>358</v>
      </c>
      <c r="F181" s="173" t="s">
        <v>501</v>
      </c>
      <c r="I181" s="147"/>
      <c r="L181" s="17"/>
      <c r="M181" s="148"/>
      <c r="T181" s="41"/>
      <c r="AT181" s="2" t="s">
        <v>358</v>
      </c>
      <c r="AU181" s="2" t="s">
        <v>88</v>
      </c>
    </row>
    <row r="182" spans="2:65" s="149" customFormat="1" ht="11.25">
      <c r="B182" s="150"/>
      <c r="C182" s="207"/>
      <c r="D182" s="151" t="s">
        <v>176</v>
      </c>
      <c r="E182" s="152" t="s">
        <v>1</v>
      </c>
      <c r="F182" s="153" t="s">
        <v>2161</v>
      </c>
      <c r="H182" s="152" t="s">
        <v>1</v>
      </c>
      <c r="I182" s="154"/>
      <c r="L182" s="150"/>
      <c r="M182" s="155"/>
      <c r="T182" s="156"/>
      <c r="AT182" s="152" t="s">
        <v>176</v>
      </c>
      <c r="AU182" s="152" t="s">
        <v>88</v>
      </c>
      <c r="AV182" s="149" t="s">
        <v>86</v>
      </c>
      <c r="AW182" s="149" t="s">
        <v>34</v>
      </c>
      <c r="AX182" s="149" t="s">
        <v>78</v>
      </c>
      <c r="AY182" s="152" t="s">
        <v>165</v>
      </c>
    </row>
    <row r="183" spans="2:65" s="157" customFormat="1" ht="11.25">
      <c r="B183" s="158"/>
      <c r="C183" s="208"/>
      <c r="D183" s="151" t="s">
        <v>176</v>
      </c>
      <c r="E183" s="159" t="s">
        <v>1</v>
      </c>
      <c r="F183" s="160" t="s">
        <v>2162</v>
      </c>
      <c r="H183" s="161">
        <v>91.947000000000003</v>
      </c>
      <c r="I183" s="162"/>
      <c r="L183" s="158"/>
      <c r="M183" s="163"/>
      <c r="T183" s="164"/>
      <c r="AT183" s="159" t="s">
        <v>176</v>
      </c>
      <c r="AU183" s="159" t="s">
        <v>88</v>
      </c>
      <c r="AV183" s="157" t="s">
        <v>88</v>
      </c>
      <c r="AW183" s="157" t="s">
        <v>34</v>
      </c>
      <c r="AX183" s="157" t="s">
        <v>78</v>
      </c>
      <c r="AY183" s="159" t="s">
        <v>165</v>
      </c>
    </row>
    <row r="184" spans="2:65" s="165" customFormat="1" ht="11.25">
      <c r="B184" s="166"/>
      <c r="C184" s="209"/>
      <c r="D184" s="151" t="s">
        <v>176</v>
      </c>
      <c r="E184" s="167" t="s">
        <v>312</v>
      </c>
      <c r="F184" s="168" t="s">
        <v>191</v>
      </c>
      <c r="H184" s="169">
        <v>91.947000000000003</v>
      </c>
      <c r="I184" s="170"/>
      <c r="L184" s="166"/>
      <c r="M184" s="171"/>
      <c r="T184" s="172"/>
      <c r="AT184" s="167" t="s">
        <v>176</v>
      </c>
      <c r="AU184" s="167" t="s">
        <v>88</v>
      </c>
      <c r="AV184" s="165" t="s">
        <v>172</v>
      </c>
      <c r="AW184" s="165" t="s">
        <v>34</v>
      </c>
      <c r="AX184" s="165" t="s">
        <v>86</v>
      </c>
      <c r="AY184" s="167" t="s">
        <v>165</v>
      </c>
    </row>
    <row r="185" spans="2:65" s="16" customFormat="1" ht="24.2" customHeight="1">
      <c r="B185" s="17"/>
      <c r="C185" s="205" t="s">
        <v>238</v>
      </c>
      <c r="D185" s="132" t="s">
        <v>167</v>
      </c>
      <c r="E185" s="133" t="s">
        <v>1801</v>
      </c>
      <c r="F185" s="134" t="s">
        <v>1802</v>
      </c>
      <c r="G185" s="135" t="s">
        <v>170</v>
      </c>
      <c r="H185" s="136">
        <v>67.192999999999998</v>
      </c>
      <c r="I185" s="137"/>
      <c r="J185" s="138">
        <f>ROUND(I185*H185,2)</f>
        <v>0</v>
      </c>
      <c r="K185" s="134" t="s">
        <v>171</v>
      </c>
      <c r="L185" s="17"/>
      <c r="M185" s="139" t="s">
        <v>1</v>
      </c>
      <c r="N185" s="140" t="s">
        <v>43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172</v>
      </c>
      <c r="AT185" s="143" t="s">
        <v>167</v>
      </c>
      <c r="AU185" s="143" t="s">
        <v>88</v>
      </c>
      <c r="AY185" s="2" t="s">
        <v>165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2" t="s">
        <v>86</v>
      </c>
      <c r="BK185" s="144">
        <f>ROUND(I185*H185,2)</f>
        <v>0</v>
      </c>
      <c r="BL185" s="2" t="s">
        <v>172</v>
      </c>
      <c r="BM185" s="143" t="s">
        <v>2163</v>
      </c>
    </row>
    <row r="186" spans="2:65" s="16" customFormat="1">
      <c r="B186" s="17"/>
      <c r="C186" s="206"/>
      <c r="D186" s="145" t="s">
        <v>174</v>
      </c>
      <c r="F186" s="146" t="s">
        <v>1804</v>
      </c>
      <c r="I186" s="147"/>
      <c r="L186" s="17"/>
      <c r="M186" s="148"/>
      <c r="T186" s="41"/>
      <c r="AT186" s="2" t="s">
        <v>174</v>
      </c>
      <c r="AU186" s="2" t="s">
        <v>88</v>
      </c>
    </row>
    <row r="187" spans="2:65" s="149" customFormat="1" ht="11.25">
      <c r="B187" s="150"/>
      <c r="C187" s="207"/>
      <c r="D187" s="151" t="s">
        <v>176</v>
      </c>
      <c r="E187" s="152" t="s">
        <v>1</v>
      </c>
      <c r="F187" s="153" t="s">
        <v>1805</v>
      </c>
      <c r="H187" s="152" t="s">
        <v>1</v>
      </c>
      <c r="I187" s="154"/>
      <c r="L187" s="150"/>
      <c r="M187" s="155"/>
      <c r="T187" s="156"/>
      <c r="AT187" s="152" t="s">
        <v>176</v>
      </c>
      <c r="AU187" s="152" t="s">
        <v>88</v>
      </c>
      <c r="AV187" s="149" t="s">
        <v>86</v>
      </c>
      <c r="AW187" s="149" t="s">
        <v>34</v>
      </c>
      <c r="AX187" s="149" t="s">
        <v>78</v>
      </c>
      <c r="AY187" s="152" t="s">
        <v>165</v>
      </c>
    </row>
    <row r="188" spans="2:65" s="157" customFormat="1" ht="11.25">
      <c r="B188" s="158"/>
      <c r="C188" s="208"/>
      <c r="D188" s="151" t="s">
        <v>176</v>
      </c>
      <c r="E188" s="159" t="s">
        <v>1</v>
      </c>
      <c r="F188" s="160" t="s">
        <v>2164</v>
      </c>
      <c r="H188" s="161">
        <v>2.2650000000000001</v>
      </c>
      <c r="I188" s="162"/>
      <c r="L188" s="158"/>
      <c r="M188" s="163"/>
      <c r="T188" s="164"/>
      <c r="AT188" s="159" t="s">
        <v>176</v>
      </c>
      <c r="AU188" s="159" t="s">
        <v>88</v>
      </c>
      <c r="AV188" s="157" t="s">
        <v>88</v>
      </c>
      <c r="AW188" s="157" t="s">
        <v>34</v>
      </c>
      <c r="AX188" s="157" t="s">
        <v>78</v>
      </c>
      <c r="AY188" s="159" t="s">
        <v>165</v>
      </c>
    </row>
    <row r="189" spans="2:65" s="157" customFormat="1" ht="11.25">
      <c r="B189" s="158"/>
      <c r="C189" s="208"/>
      <c r="D189" s="151" t="s">
        <v>176</v>
      </c>
      <c r="E189" s="159" t="s">
        <v>1</v>
      </c>
      <c r="F189" s="160" t="s">
        <v>2165</v>
      </c>
      <c r="H189" s="161">
        <v>12.403</v>
      </c>
      <c r="I189" s="162"/>
      <c r="L189" s="158"/>
      <c r="M189" s="163"/>
      <c r="T189" s="164"/>
      <c r="AT189" s="159" t="s">
        <v>176</v>
      </c>
      <c r="AU189" s="159" t="s">
        <v>88</v>
      </c>
      <c r="AV189" s="157" t="s">
        <v>88</v>
      </c>
      <c r="AW189" s="157" t="s">
        <v>34</v>
      </c>
      <c r="AX189" s="157" t="s">
        <v>78</v>
      </c>
      <c r="AY189" s="159" t="s">
        <v>165</v>
      </c>
    </row>
    <row r="190" spans="2:65" s="157" customFormat="1" ht="11.25">
      <c r="B190" s="158"/>
      <c r="C190" s="208"/>
      <c r="D190" s="151" t="s">
        <v>176</v>
      </c>
      <c r="E190" s="159" t="s">
        <v>1</v>
      </c>
      <c r="F190" s="160" t="s">
        <v>2166</v>
      </c>
      <c r="H190" s="161">
        <v>11.253</v>
      </c>
      <c r="I190" s="162"/>
      <c r="L190" s="158"/>
      <c r="M190" s="163"/>
      <c r="T190" s="164"/>
      <c r="AT190" s="159" t="s">
        <v>176</v>
      </c>
      <c r="AU190" s="159" t="s">
        <v>88</v>
      </c>
      <c r="AV190" s="157" t="s">
        <v>88</v>
      </c>
      <c r="AW190" s="157" t="s">
        <v>34</v>
      </c>
      <c r="AX190" s="157" t="s">
        <v>78</v>
      </c>
      <c r="AY190" s="159" t="s">
        <v>165</v>
      </c>
    </row>
    <row r="191" spans="2:65" s="157" customFormat="1" ht="11.25">
      <c r="B191" s="158"/>
      <c r="C191" s="208"/>
      <c r="D191" s="151" t="s">
        <v>176</v>
      </c>
      <c r="E191" s="159" t="s">
        <v>1</v>
      </c>
      <c r="F191" s="160" t="s">
        <v>2167</v>
      </c>
      <c r="H191" s="161">
        <v>6.3159999999999998</v>
      </c>
      <c r="I191" s="162"/>
      <c r="L191" s="158"/>
      <c r="M191" s="163"/>
      <c r="T191" s="164"/>
      <c r="AT191" s="159" t="s">
        <v>176</v>
      </c>
      <c r="AU191" s="159" t="s">
        <v>88</v>
      </c>
      <c r="AV191" s="157" t="s">
        <v>88</v>
      </c>
      <c r="AW191" s="157" t="s">
        <v>34</v>
      </c>
      <c r="AX191" s="157" t="s">
        <v>78</v>
      </c>
      <c r="AY191" s="159" t="s">
        <v>165</v>
      </c>
    </row>
    <row r="192" spans="2:65" s="157" customFormat="1" ht="11.25">
      <c r="B192" s="158"/>
      <c r="C192" s="208"/>
      <c r="D192" s="151" t="s">
        <v>176</v>
      </c>
      <c r="E192" s="159" t="s">
        <v>1</v>
      </c>
      <c r="F192" s="160" t="s">
        <v>2168</v>
      </c>
      <c r="H192" s="161">
        <v>8.93</v>
      </c>
      <c r="I192" s="162"/>
      <c r="L192" s="158"/>
      <c r="M192" s="163"/>
      <c r="T192" s="164"/>
      <c r="AT192" s="159" t="s">
        <v>176</v>
      </c>
      <c r="AU192" s="159" t="s">
        <v>88</v>
      </c>
      <c r="AV192" s="157" t="s">
        <v>88</v>
      </c>
      <c r="AW192" s="157" t="s">
        <v>34</v>
      </c>
      <c r="AX192" s="157" t="s">
        <v>78</v>
      </c>
      <c r="AY192" s="159" t="s">
        <v>165</v>
      </c>
    </row>
    <row r="193" spans="2:65" s="157" customFormat="1" ht="11.25">
      <c r="B193" s="158"/>
      <c r="C193" s="208"/>
      <c r="D193" s="151" t="s">
        <v>176</v>
      </c>
      <c r="E193" s="159" t="s">
        <v>1</v>
      </c>
      <c r="F193" s="160" t="s">
        <v>2169</v>
      </c>
      <c r="H193" s="161">
        <v>7.55</v>
      </c>
      <c r="I193" s="162"/>
      <c r="L193" s="158"/>
      <c r="M193" s="163"/>
      <c r="T193" s="164"/>
      <c r="AT193" s="159" t="s">
        <v>176</v>
      </c>
      <c r="AU193" s="159" t="s">
        <v>88</v>
      </c>
      <c r="AV193" s="157" t="s">
        <v>88</v>
      </c>
      <c r="AW193" s="157" t="s">
        <v>34</v>
      </c>
      <c r="AX193" s="157" t="s">
        <v>78</v>
      </c>
      <c r="AY193" s="159" t="s">
        <v>165</v>
      </c>
    </row>
    <row r="194" spans="2:65" s="157" customFormat="1" ht="11.25">
      <c r="B194" s="158"/>
      <c r="C194" s="208"/>
      <c r="D194" s="151" t="s">
        <v>176</v>
      </c>
      <c r="E194" s="159" t="s">
        <v>1</v>
      </c>
      <c r="F194" s="160" t="s">
        <v>2170</v>
      </c>
      <c r="H194" s="161">
        <v>10.090999999999999</v>
      </c>
      <c r="I194" s="162"/>
      <c r="L194" s="158"/>
      <c r="M194" s="163"/>
      <c r="T194" s="164"/>
      <c r="AT194" s="159" t="s">
        <v>176</v>
      </c>
      <c r="AU194" s="159" t="s">
        <v>88</v>
      </c>
      <c r="AV194" s="157" t="s">
        <v>88</v>
      </c>
      <c r="AW194" s="157" t="s">
        <v>34</v>
      </c>
      <c r="AX194" s="157" t="s">
        <v>78</v>
      </c>
      <c r="AY194" s="159" t="s">
        <v>165</v>
      </c>
    </row>
    <row r="195" spans="2:65" s="157" customFormat="1" ht="11.25">
      <c r="B195" s="158"/>
      <c r="C195" s="208"/>
      <c r="D195" s="151" t="s">
        <v>176</v>
      </c>
      <c r="E195" s="159" t="s">
        <v>1</v>
      </c>
      <c r="F195" s="160" t="s">
        <v>2171</v>
      </c>
      <c r="H195" s="161">
        <v>8.3849999999999998</v>
      </c>
      <c r="I195" s="162"/>
      <c r="L195" s="158"/>
      <c r="M195" s="163"/>
      <c r="T195" s="164"/>
      <c r="AT195" s="159" t="s">
        <v>176</v>
      </c>
      <c r="AU195" s="159" t="s">
        <v>88</v>
      </c>
      <c r="AV195" s="157" t="s">
        <v>88</v>
      </c>
      <c r="AW195" s="157" t="s">
        <v>34</v>
      </c>
      <c r="AX195" s="157" t="s">
        <v>78</v>
      </c>
      <c r="AY195" s="159" t="s">
        <v>165</v>
      </c>
    </row>
    <row r="196" spans="2:65" s="165" customFormat="1" ht="11.25">
      <c r="B196" s="166"/>
      <c r="C196" s="209"/>
      <c r="D196" s="151" t="s">
        <v>176</v>
      </c>
      <c r="E196" s="167" t="s">
        <v>1753</v>
      </c>
      <c r="F196" s="168" t="s">
        <v>191</v>
      </c>
      <c r="H196" s="169">
        <v>67.192999999999998</v>
      </c>
      <c r="I196" s="170"/>
      <c r="L196" s="166"/>
      <c r="M196" s="171"/>
      <c r="T196" s="172"/>
      <c r="AT196" s="167" t="s">
        <v>176</v>
      </c>
      <c r="AU196" s="167" t="s">
        <v>88</v>
      </c>
      <c r="AV196" s="165" t="s">
        <v>172</v>
      </c>
      <c r="AW196" s="165" t="s">
        <v>34</v>
      </c>
      <c r="AX196" s="165" t="s">
        <v>86</v>
      </c>
      <c r="AY196" s="167" t="s">
        <v>165</v>
      </c>
    </row>
    <row r="197" spans="2:65" s="16" customFormat="1" ht="16.5" customHeight="1">
      <c r="B197" s="17"/>
      <c r="C197" s="213" t="s">
        <v>245</v>
      </c>
      <c r="D197" s="178" t="s">
        <v>416</v>
      </c>
      <c r="E197" s="179" t="s">
        <v>1808</v>
      </c>
      <c r="F197" s="180" t="s">
        <v>1809</v>
      </c>
      <c r="G197" s="181" t="s">
        <v>278</v>
      </c>
      <c r="H197" s="182">
        <v>134.386</v>
      </c>
      <c r="I197" s="183"/>
      <c r="J197" s="184">
        <f>ROUND(I197*H197,2)</f>
        <v>0</v>
      </c>
      <c r="K197" s="180" t="s">
        <v>171</v>
      </c>
      <c r="L197" s="185"/>
      <c r="M197" s="186" t="s">
        <v>1</v>
      </c>
      <c r="N197" s="187" t="s">
        <v>43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220</v>
      </c>
      <c r="AT197" s="143" t="s">
        <v>416</v>
      </c>
      <c r="AU197" s="143" t="s">
        <v>88</v>
      </c>
      <c r="AY197" s="2" t="s">
        <v>165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2" t="s">
        <v>86</v>
      </c>
      <c r="BK197" s="144">
        <f>ROUND(I197*H197,2)</f>
        <v>0</v>
      </c>
      <c r="BL197" s="2" t="s">
        <v>172</v>
      </c>
      <c r="BM197" s="143" t="s">
        <v>2172</v>
      </c>
    </row>
    <row r="198" spans="2:65" s="149" customFormat="1" ht="11.25">
      <c r="B198" s="150"/>
      <c r="C198" s="207"/>
      <c r="D198" s="151" t="s">
        <v>176</v>
      </c>
      <c r="E198" s="152" t="s">
        <v>1</v>
      </c>
      <c r="F198" s="153" t="s">
        <v>1811</v>
      </c>
      <c r="H198" s="152" t="s">
        <v>1</v>
      </c>
      <c r="I198" s="154"/>
      <c r="L198" s="150"/>
      <c r="M198" s="155"/>
      <c r="T198" s="156"/>
      <c r="AT198" s="152" t="s">
        <v>176</v>
      </c>
      <c r="AU198" s="152" t="s">
        <v>88</v>
      </c>
      <c r="AV198" s="149" t="s">
        <v>86</v>
      </c>
      <c r="AW198" s="149" t="s">
        <v>34</v>
      </c>
      <c r="AX198" s="149" t="s">
        <v>78</v>
      </c>
      <c r="AY198" s="152" t="s">
        <v>165</v>
      </c>
    </row>
    <row r="199" spans="2:65" s="157" customFormat="1" ht="11.25">
      <c r="B199" s="158"/>
      <c r="C199" s="208"/>
      <c r="D199" s="151" t="s">
        <v>176</v>
      </c>
      <c r="E199" s="159" t="s">
        <v>1</v>
      </c>
      <c r="F199" s="160" t="s">
        <v>1812</v>
      </c>
      <c r="H199" s="161">
        <v>134.386</v>
      </c>
      <c r="I199" s="162"/>
      <c r="L199" s="158"/>
      <c r="M199" s="163"/>
      <c r="T199" s="164"/>
      <c r="AT199" s="159" t="s">
        <v>176</v>
      </c>
      <c r="AU199" s="159" t="s">
        <v>88</v>
      </c>
      <c r="AV199" s="157" t="s">
        <v>88</v>
      </c>
      <c r="AW199" s="157" t="s">
        <v>34</v>
      </c>
      <c r="AX199" s="157" t="s">
        <v>86</v>
      </c>
      <c r="AY199" s="159" t="s">
        <v>165</v>
      </c>
    </row>
    <row r="200" spans="2:65" s="119" customFormat="1" ht="22.9" customHeight="1">
      <c r="B200" s="120"/>
      <c r="C200" s="210"/>
      <c r="D200" s="121" t="s">
        <v>77</v>
      </c>
      <c r="E200" s="130" t="s">
        <v>184</v>
      </c>
      <c r="F200" s="130" t="s">
        <v>621</v>
      </c>
      <c r="I200" s="123"/>
      <c r="J200" s="131">
        <f>BK200</f>
        <v>0</v>
      </c>
      <c r="L200" s="120"/>
      <c r="M200" s="125"/>
      <c r="P200" s="126">
        <f>SUM(P201:P206)</f>
        <v>0</v>
      </c>
      <c r="R200" s="126">
        <f>SUM(R201:R206)</f>
        <v>1.2606876</v>
      </c>
      <c r="T200" s="127">
        <f>SUM(T201:T206)</f>
        <v>0</v>
      </c>
      <c r="AR200" s="121" t="s">
        <v>86</v>
      </c>
      <c r="AT200" s="128" t="s">
        <v>77</v>
      </c>
      <c r="AU200" s="128" t="s">
        <v>86</v>
      </c>
      <c r="AY200" s="121" t="s">
        <v>165</v>
      </c>
      <c r="BK200" s="129">
        <f>SUM(BK201:BK206)</f>
        <v>0</v>
      </c>
    </row>
    <row r="201" spans="2:65" s="16" customFormat="1" ht="33" customHeight="1">
      <c r="B201" s="17"/>
      <c r="C201" s="205" t="s">
        <v>253</v>
      </c>
      <c r="D201" s="132" t="s">
        <v>167</v>
      </c>
      <c r="E201" s="133" t="s">
        <v>687</v>
      </c>
      <c r="F201" s="134" t="s">
        <v>688</v>
      </c>
      <c r="G201" s="135" t="s">
        <v>170</v>
      </c>
      <c r="H201" s="136">
        <v>0.495</v>
      </c>
      <c r="I201" s="137"/>
      <c r="J201" s="138">
        <f>ROUND(I201*H201,2)</f>
        <v>0</v>
      </c>
      <c r="K201" s="134" t="s">
        <v>171</v>
      </c>
      <c r="L201" s="17"/>
      <c r="M201" s="139" t="s">
        <v>1</v>
      </c>
      <c r="N201" s="140" t="s">
        <v>43</v>
      </c>
      <c r="P201" s="141">
        <f>O201*H201</f>
        <v>0</v>
      </c>
      <c r="Q201" s="141">
        <v>2.51248</v>
      </c>
      <c r="R201" s="141">
        <f>Q201*H201</f>
        <v>1.2436776</v>
      </c>
      <c r="S201" s="141">
        <v>0</v>
      </c>
      <c r="T201" s="142">
        <f>S201*H201</f>
        <v>0</v>
      </c>
      <c r="AR201" s="143" t="s">
        <v>172</v>
      </c>
      <c r="AT201" s="143" t="s">
        <v>167</v>
      </c>
      <c r="AU201" s="143" t="s">
        <v>88</v>
      </c>
      <c r="AY201" s="2" t="s">
        <v>165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2" t="s">
        <v>86</v>
      </c>
      <c r="BK201" s="144">
        <f>ROUND(I201*H201,2)</f>
        <v>0</v>
      </c>
      <c r="BL201" s="2" t="s">
        <v>172</v>
      </c>
      <c r="BM201" s="143" t="s">
        <v>2173</v>
      </c>
    </row>
    <row r="202" spans="2:65" s="16" customFormat="1">
      <c r="B202" s="17"/>
      <c r="C202" s="206"/>
      <c r="D202" s="145" t="s">
        <v>174</v>
      </c>
      <c r="F202" s="146" t="s">
        <v>690</v>
      </c>
      <c r="I202" s="147"/>
      <c r="L202" s="17"/>
      <c r="M202" s="148"/>
      <c r="T202" s="41"/>
      <c r="AT202" s="2" t="s">
        <v>174</v>
      </c>
      <c r="AU202" s="2" t="s">
        <v>88</v>
      </c>
    </row>
    <row r="203" spans="2:65" s="149" customFormat="1" ht="22.5">
      <c r="B203" s="150"/>
      <c r="C203" s="207"/>
      <c r="D203" s="151" t="s">
        <v>176</v>
      </c>
      <c r="E203" s="152" t="s">
        <v>1</v>
      </c>
      <c r="F203" s="153" t="s">
        <v>2174</v>
      </c>
      <c r="H203" s="152" t="s">
        <v>1</v>
      </c>
      <c r="I203" s="154"/>
      <c r="L203" s="150"/>
      <c r="M203" s="155"/>
      <c r="T203" s="156"/>
      <c r="AT203" s="152" t="s">
        <v>176</v>
      </c>
      <c r="AU203" s="152" t="s">
        <v>88</v>
      </c>
      <c r="AV203" s="149" t="s">
        <v>86</v>
      </c>
      <c r="AW203" s="149" t="s">
        <v>34</v>
      </c>
      <c r="AX203" s="149" t="s">
        <v>78</v>
      </c>
      <c r="AY203" s="152" t="s">
        <v>165</v>
      </c>
    </row>
    <row r="204" spans="2:65" s="157" customFormat="1" ht="11.25">
      <c r="B204" s="158"/>
      <c r="C204" s="208"/>
      <c r="D204" s="151" t="s">
        <v>176</v>
      </c>
      <c r="E204" s="159" t="s">
        <v>1</v>
      </c>
      <c r="F204" s="160" t="s">
        <v>2175</v>
      </c>
      <c r="H204" s="161">
        <v>0.495</v>
      </c>
      <c r="I204" s="162"/>
      <c r="L204" s="158"/>
      <c r="M204" s="163"/>
      <c r="T204" s="164"/>
      <c r="AT204" s="159" t="s">
        <v>176</v>
      </c>
      <c r="AU204" s="159" t="s">
        <v>88</v>
      </c>
      <c r="AV204" s="157" t="s">
        <v>88</v>
      </c>
      <c r="AW204" s="157" t="s">
        <v>34</v>
      </c>
      <c r="AX204" s="157" t="s">
        <v>86</v>
      </c>
      <c r="AY204" s="159" t="s">
        <v>165</v>
      </c>
    </row>
    <row r="205" spans="2:65" s="16" customFormat="1" ht="16.5" customHeight="1">
      <c r="B205" s="17"/>
      <c r="C205" s="205" t="s">
        <v>257</v>
      </c>
      <c r="D205" s="132" t="s">
        <v>167</v>
      </c>
      <c r="E205" s="133" t="s">
        <v>2176</v>
      </c>
      <c r="F205" s="134" t="s">
        <v>2177</v>
      </c>
      <c r="G205" s="135" t="s">
        <v>452</v>
      </c>
      <c r="H205" s="136">
        <v>1</v>
      </c>
      <c r="I205" s="137"/>
      <c r="J205" s="138">
        <f>ROUND(I205*H205,2)</f>
        <v>0</v>
      </c>
      <c r="K205" s="134" t="s">
        <v>1</v>
      </c>
      <c r="L205" s="17"/>
      <c r="M205" s="139" t="s">
        <v>1</v>
      </c>
      <c r="N205" s="140" t="s">
        <v>43</v>
      </c>
      <c r="P205" s="141">
        <f>O205*H205</f>
        <v>0</v>
      </c>
      <c r="Q205" s="141">
        <v>1.0000000000000001E-5</v>
      </c>
      <c r="R205" s="141">
        <f>Q205*H205</f>
        <v>1.0000000000000001E-5</v>
      </c>
      <c r="S205" s="141">
        <v>0</v>
      </c>
      <c r="T205" s="142">
        <f>S205*H205</f>
        <v>0</v>
      </c>
      <c r="AR205" s="143" t="s">
        <v>172</v>
      </c>
      <c r="AT205" s="143" t="s">
        <v>167</v>
      </c>
      <c r="AU205" s="143" t="s">
        <v>88</v>
      </c>
      <c r="AY205" s="2" t="s">
        <v>165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2" t="s">
        <v>86</v>
      </c>
      <c r="BK205" s="144">
        <f>ROUND(I205*H205,2)</f>
        <v>0</v>
      </c>
      <c r="BL205" s="2" t="s">
        <v>172</v>
      </c>
      <c r="BM205" s="143" t="s">
        <v>2178</v>
      </c>
    </row>
    <row r="206" spans="2:65" s="16" customFormat="1" ht="16.5" customHeight="1">
      <c r="B206" s="17"/>
      <c r="C206" s="213" t="s">
        <v>8</v>
      </c>
      <c r="D206" s="178" t="s">
        <v>416</v>
      </c>
      <c r="E206" s="179" t="s">
        <v>2179</v>
      </c>
      <c r="F206" s="180" t="s">
        <v>2180</v>
      </c>
      <c r="G206" s="181" t="s">
        <v>452</v>
      </c>
      <c r="H206" s="182">
        <v>1</v>
      </c>
      <c r="I206" s="183"/>
      <c r="J206" s="184">
        <f>ROUND(I206*H206,2)</f>
        <v>0</v>
      </c>
      <c r="K206" s="180" t="s">
        <v>1</v>
      </c>
      <c r="L206" s="185"/>
      <c r="M206" s="186" t="s">
        <v>1</v>
      </c>
      <c r="N206" s="187" t="s">
        <v>43</v>
      </c>
      <c r="P206" s="141">
        <f>O206*H206</f>
        <v>0</v>
      </c>
      <c r="Q206" s="141">
        <v>1.7000000000000001E-2</v>
      </c>
      <c r="R206" s="141">
        <f>Q206*H206</f>
        <v>1.7000000000000001E-2</v>
      </c>
      <c r="S206" s="141">
        <v>0</v>
      </c>
      <c r="T206" s="142">
        <f>S206*H206</f>
        <v>0</v>
      </c>
      <c r="AR206" s="143" t="s">
        <v>220</v>
      </c>
      <c r="AT206" s="143" t="s">
        <v>416</v>
      </c>
      <c r="AU206" s="143" t="s">
        <v>88</v>
      </c>
      <c r="AY206" s="2" t="s">
        <v>165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2" t="s">
        <v>86</v>
      </c>
      <c r="BK206" s="144">
        <f>ROUND(I206*H206,2)</f>
        <v>0</v>
      </c>
      <c r="BL206" s="2" t="s">
        <v>172</v>
      </c>
      <c r="BM206" s="143" t="s">
        <v>2181</v>
      </c>
    </row>
    <row r="207" spans="2:65" s="119" customFormat="1" ht="22.9" customHeight="1">
      <c r="B207" s="120"/>
      <c r="C207" s="210"/>
      <c r="D207" s="121" t="s">
        <v>77</v>
      </c>
      <c r="E207" s="130" t="s">
        <v>172</v>
      </c>
      <c r="F207" s="130" t="s">
        <v>746</v>
      </c>
      <c r="I207" s="123"/>
      <c r="J207" s="131">
        <f>BK207</f>
        <v>0</v>
      </c>
      <c r="L207" s="120"/>
      <c r="M207" s="125"/>
      <c r="P207" s="126">
        <f>SUM(P208:P246)</f>
        <v>0</v>
      </c>
      <c r="R207" s="126">
        <f>SUM(R208:R246)</f>
        <v>5.4622322200000015</v>
      </c>
      <c r="T207" s="127">
        <f>SUM(T208:T246)</f>
        <v>0</v>
      </c>
      <c r="AR207" s="121" t="s">
        <v>86</v>
      </c>
      <c r="AT207" s="128" t="s">
        <v>77</v>
      </c>
      <c r="AU207" s="128" t="s">
        <v>86</v>
      </c>
      <c r="AY207" s="121" t="s">
        <v>165</v>
      </c>
      <c r="BK207" s="129">
        <f>SUM(BK208:BK246)</f>
        <v>0</v>
      </c>
    </row>
    <row r="208" spans="2:65" s="16" customFormat="1" ht="24.2" customHeight="1">
      <c r="B208" s="17"/>
      <c r="C208" s="205" t="s">
        <v>249</v>
      </c>
      <c r="D208" s="132" t="s">
        <v>167</v>
      </c>
      <c r="E208" s="133" t="s">
        <v>748</v>
      </c>
      <c r="F208" s="134" t="s">
        <v>749</v>
      </c>
      <c r="G208" s="135" t="s">
        <v>170</v>
      </c>
      <c r="H208" s="136">
        <v>2.4</v>
      </c>
      <c r="I208" s="137"/>
      <c r="J208" s="138">
        <f>ROUND(I208*H208,2)</f>
        <v>0</v>
      </c>
      <c r="K208" s="134" t="s">
        <v>171</v>
      </c>
      <c r="L208" s="17"/>
      <c r="M208" s="139" t="s">
        <v>1</v>
      </c>
      <c r="N208" s="140" t="s">
        <v>43</v>
      </c>
      <c r="P208" s="141">
        <f>O208*H208</f>
        <v>0</v>
      </c>
      <c r="Q208" s="141">
        <v>2.16</v>
      </c>
      <c r="R208" s="141">
        <f>Q208*H208</f>
        <v>5.1840000000000002</v>
      </c>
      <c r="S208" s="141">
        <v>0</v>
      </c>
      <c r="T208" s="142">
        <f>S208*H208</f>
        <v>0</v>
      </c>
      <c r="AR208" s="143" t="s">
        <v>172</v>
      </c>
      <c r="AT208" s="143" t="s">
        <v>167</v>
      </c>
      <c r="AU208" s="143" t="s">
        <v>88</v>
      </c>
      <c r="AY208" s="2" t="s">
        <v>165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2" t="s">
        <v>86</v>
      </c>
      <c r="BK208" s="144">
        <f>ROUND(I208*H208,2)</f>
        <v>0</v>
      </c>
      <c r="BL208" s="2" t="s">
        <v>172</v>
      </c>
      <c r="BM208" s="143" t="s">
        <v>2182</v>
      </c>
    </row>
    <row r="209" spans="2:65" s="16" customFormat="1">
      <c r="B209" s="17"/>
      <c r="C209" s="206"/>
      <c r="D209" s="145" t="s">
        <v>174</v>
      </c>
      <c r="F209" s="146" t="s">
        <v>751</v>
      </c>
      <c r="I209" s="147"/>
      <c r="L209" s="17"/>
      <c r="M209" s="148"/>
      <c r="T209" s="41"/>
      <c r="AT209" s="2" t="s">
        <v>174</v>
      </c>
      <c r="AU209" s="2" t="s">
        <v>88</v>
      </c>
    </row>
    <row r="210" spans="2:65" s="16" customFormat="1" ht="48.75">
      <c r="B210" s="17"/>
      <c r="C210" s="206"/>
      <c r="D210" s="151" t="s">
        <v>358</v>
      </c>
      <c r="F210" s="173" t="s">
        <v>752</v>
      </c>
      <c r="I210" s="147"/>
      <c r="L210" s="17"/>
      <c r="M210" s="148"/>
      <c r="T210" s="41"/>
      <c r="AT210" s="2" t="s">
        <v>358</v>
      </c>
      <c r="AU210" s="2" t="s">
        <v>88</v>
      </c>
    </row>
    <row r="211" spans="2:65" s="149" customFormat="1" ht="22.5">
      <c r="B211" s="150"/>
      <c r="C211" s="207"/>
      <c r="D211" s="151" t="s">
        <v>176</v>
      </c>
      <c r="E211" s="152" t="s">
        <v>1</v>
      </c>
      <c r="F211" s="153" t="s">
        <v>2183</v>
      </c>
      <c r="H211" s="152" t="s">
        <v>1</v>
      </c>
      <c r="I211" s="154"/>
      <c r="L211" s="150"/>
      <c r="M211" s="155"/>
      <c r="T211" s="156"/>
      <c r="AT211" s="152" t="s">
        <v>176</v>
      </c>
      <c r="AU211" s="152" t="s">
        <v>88</v>
      </c>
      <c r="AV211" s="149" t="s">
        <v>86</v>
      </c>
      <c r="AW211" s="149" t="s">
        <v>34</v>
      </c>
      <c r="AX211" s="149" t="s">
        <v>78</v>
      </c>
      <c r="AY211" s="152" t="s">
        <v>165</v>
      </c>
    </row>
    <row r="212" spans="2:65" s="157" customFormat="1" ht="11.25">
      <c r="B212" s="158"/>
      <c r="C212" s="208"/>
      <c r="D212" s="151" t="s">
        <v>176</v>
      </c>
      <c r="E212" s="159" t="s">
        <v>1</v>
      </c>
      <c r="F212" s="160" t="s">
        <v>2184</v>
      </c>
      <c r="H212" s="161">
        <v>2.4</v>
      </c>
      <c r="I212" s="162"/>
      <c r="L212" s="158"/>
      <c r="M212" s="163"/>
      <c r="T212" s="164"/>
      <c r="AT212" s="159" t="s">
        <v>176</v>
      </c>
      <c r="AU212" s="159" t="s">
        <v>88</v>
      </c>
      <c r="AV212" s="157" t="s">
        <v>88</v>
      </c>
      <c r="AW212" s="157" t="s">
        <v>34</v>
      </c>
      <c r="AX212" s="157" t="s">
        <v>86</v>
      </c>
      <c r="AY212" s="159" t="s">
        <v>165</v>
      </c>
    </row>
    <row r="213" spans="2:65" s="16" customFormat="1" ht="21.75" customHeight="1">
      <c r="B213" s="17"/>
      <c r="C213" s="205" t="s">
        <v>275</v>
      </c>
      <c r="D213" s="132" t="s">
        <v>167</v>
      </c>
      <c r="E213" s="133" t="s">
        <v>796</v>
      </c>
      <c r="F213" s="134" t="s">
        <v>797</v>
      </c>
      <c r="G213" s="135" t="s">
        <v>170</v>
      </c>
      <c r="H213" s="136">
        <v>1.014</v>
      </c>
      <c r="I213" s="137"/>
      <c r="J213" s="138">
        <f>ROUND(I213*H213,2)</f>
        <v>0</v>
      </c>
      <c r="K213" s="134" t="s">
        <v>171</v>
      </c>
      <c r="L213" s="17"/>
      <c r="M213" s="139" t="s">
        <v>1</v>
      </c>
      <c r="N213" s="140" t="s">
        <v>43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172</v>
      </c>
      <c r="AT213" s="143" t="s">
        <v>167</v>
      </c>
      <c r="AU213" s="143" t="s">
        <v>88</v>
      </c>
      <c r="AY213" s="2" t="s">
        <v>165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2" t="s">
        <v>86</v>
      </c>
      <c r="BK213" s="144">
        <f>ROUND(I213*H213,2)</f>
        <v>0</v>
      </c>
      <c r="BL213" s="2" t="s">
        <v>172</v>
      </c>
      <c r="BM213" s="143" t="s">
        <v>2185</v>
      </c>
    </row>
    <row r="214" spans="2:65" s="16" customFormat="1">
      <c r="B214" s="17"/>
      <c r="C214" s="206"/>
      <c r="D214" s="145" t="s">
        <v>174</v>
      </c>
      <c r="F214" s="146" t="s">
        <v>799</v>
      </c>
      <c r="I214" s="147"/>
      <c r="L214" s="17"/>
      <c r="M214" s="148"/>
      <c r="T214" s="41"/>
      <c r="AT214" s="2" t="s">
        <v>174</v>
      </c>
      <c r="AU214" s="2" t="s">
        <v>88</v>
      </c>
    </row>
    <row r="215" spans="2:65" s="16" customFormat="1" ht="19.5">
      <c r="B215" s="17"/>
      <c r="C215" s="206"/>
      <c r="D215" s="151" t="s">
        <v>205</v>
      </c>
      <c r="F215" s="173" t="s">
        <v>800</v>
      </c>
      <c r="I215" s="147"/>
      <c r="L215" s="17"/>
      <c r="M215" s="148"/>
      <c r="T215" s="41"/>
      <c r="AT215" s="2" t="s">
        <v>205</v>
      </c>
      <c r="AU215" s="2" t="s">
        <v>88</v>
      </c>
    </row>
    <row r="216" spans="2:65" s="149" customFormat="1" ht="11.25">
      <c r="B216" s="150"/>
      <c r="C216" s="207"/>
      <c r="D216" s="151" t="s">
        <v>176</v>
      </c>
      <c r="E216" s="152" t="s">
        <v>1</v>
      </c>
      <c r="F216" s="153" t="s">
        <v>2186</v>
      </c>
      <c r="H216" s="152" t="s">
        <v>1</v>
      </c>
      <c r="I216" s="154"/>
      <c r="L216" s="150"/>
      <c r="M216" s="155"/>
      <c r="T216" s="156"/>
      <c r="AT216" s="152" t="s">
        <v>176</v>
      </c>
      <c r="AU216" s="152" t="s">
        <v>88</v>
      </c>
      <c r="AV216" s="149" t="s">
        <v>86</v>
      </c>
      <c r="AW216" s="149" t="s">
        <v>34</v>
      </c>
      <c r="AX216" s="149" t="s">
        <v>78</v>
      </c>
      <c r="AY216" s="152" t="s">
        <v>165</v>
      </c>
    </row>
    <row r="217" spans="2:65" s="157" customFormat="1" ht="11.25">
      <c r="B217" s="158"/>
      <c r="C217" s="208"/>
      <c r="D217" s="151" t="s">
        <v>176</v>
      </c>
      <c r="E217" s="159" t="s">
        <v>1</v>
      </c>
      <c r="F217" s="160" t="s">
        <v>2187</v>
      </c>
      <c r="H217" s="161">
        <v>1.014</v>
      </c>
      <c r="I217" s="162"/>
      <c r="L217" s="158"/>
      <c r="M217" s="163"/>
      <c r="T217" s="164"/>
      <c r="AT217" s="159" t="s">
        <v>176</v>
      </c>
      <c r="AU217" s="159" t="s">
        <v>88</v>
      </c>
      <c r="AV217" s="157" t="s">
        <v>88</v>
      </c>
      <c r="AW217" s="157" t="s">
        <v>34</v>
      </c>
      <c r="AX217" s="157" t="s">
        <v>86</v>
      </c>
      <c r="AY217" s="159" t="s">
        <v>165</v>
      </c>
    </row>
    <row r="218" spans="2:65" s="16" customFormat="1" ht="24.2" customHeight="1">
      <c r="B218" s="17"/>
      <c r="C218" s="205" t="s">
        <v>281</v>
      </c>
      <c r="D218" s="132" t="s">
        <v>167</v>
      </c>
      <c r="E218" s="133" t="s">
        <v>806</v>
      </c>
      <c r="F218" s="134" t="s">
        <v>807</v>
      </c>
      <c r="G218" s="135" t="s">
        <v>268</v>
      </c>
      <c r="H218" s="136">
        <v>3.12</v>
      </c>
      <c r="I218" s="137"/>
      <c r="J218" s="138">
        <f>ROUND(I218*H218,2)</f>
        <v>0</v>
      </c>
      <c r="K218" s="134" t="s">
        <v>171</v>
      </c>
      <c r="L218" s="17"/>
      <c r="M218" s="139" t="s">
        <v>1</v>
      </c>
      <c r="N218" s="140" t="s">
        <v>43</v>
      </c>
      <c r="P218" s="141">
        <f>O218*H218</f>
        <v>0</v>
      </c>
      <c r="Q218" s="141">
        <v>6.3200000000000001E-3</v>
      </c>
      <c r="R218" s="141">
        <f>Q218*H218</f>
        <v>1.9718400000000001E-2</v>
      </c>
      <c r="S218" s="141">
        <v>0</v>
      </c>
      <c r="T218" s="142">
        <f>S218*H218</f>
        <v>0</v>
      </c>
      <c r="AR218" s="143" t="s">
        <v>172</v>
      </c>
      <c r="AT218" s="143" t="s">
        <v>167</v>
      </c>
      <c r="AU218" s="143" t="s">
        <v>88</v>
      </c>
      <c r="AY218" s="2" t="s">
        <v>165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2" t="s">
        <v>86</v>
      </c>
      <c r="BK218" s="144">
        <f>ROUND(I218*H218,2)</f>
        <v>0</v>
      </c>
      <c r="BL218" s="2" t="s">
        <v>172</v>
      </c>
      <c r="BM218" s="143" t="s">
        <v>2188</v>
      </c>
    </row>
    <row r="219" spans="2:65" s="16" customFormat="1">
      <c r="B219" s="17"/>
      <c r="C219" s="206"/>
      <c r="D219" s="145" t="s">
        <v>174</v>
      </c>
      <c r="F219" s="146" t="s">
        <v>809</v>
      </c>
      <c r="I219" s="147"/>
      <c r="L219" s="17"/>
      <c r="M219" s="148"/>
      <c r="T219" s="41"/>
      <c r="AT219" s="2" t="s">
        <v>174</v>
      </c>
      <c r="AU219" s="2" t="s">
        <v>88</v>
      </c>
    </row>
    <row r="220" spans="2:65" s="149" customFormat="1" ht="11.25">
      <c r="B220" s="150"/>
      <c r="C220" s="207"/>
      <c r="D220" s="151" t="s">
        <v>176</v>
      </c>
      <c r="E220" s="152" t="s">
        <v>1</v>
      </c>
      <c r="F220" s="153" t="s">
        <v>2186</v>
      </c>
      <c r="H220" s="152" t="s">
        <v>1</v>
      </c>
      <c r="I220" s="154"/>
      <c r="L220" s="150"/>
      <c r="M220" s="155"/>
      <c r="T220" s="156"/>
      <c r="AT220" s="152" t="s">
        <v>176</v>
      </c>
      <c r="AU220" s="152" t="s">
        <v>88</v>
      </c>
      <c r="AV220" s="149" t="s">
        <v>86</v>
      </c>
      <c r="AW220" s="149" t="s">
        <v>34</v>
      </c>
      <c r="AX220" s="149" t="s">
        <v>78</v>
      </c>
      <c r="AY220" s="152" t="s">
        <v>165</v>
      </c>
    </row>
    <row r="221" spans="2:65" s="157" customFormat="1" ht="11.25">
      <c r="B221" s="158"/>
      <c r="C221" s="208"/>
      <c r="D221" s="151" t="s">
        <v>176</v>
      </c>
      <c r="E221" s="159" t="s">
        <v>1</v>
      </c>
      <c r="F221" s="160" t="s">
        <v>2189</v>
      </c>
      <c r="H221" s="161">
        <v>3.12</v>
      </c>
      <c r="I221" s="162"/>
      <c r="L221" s="158"/>
      <c r="M221" s="163"/>
      <c r="T221" s="164"/>
      <c r="AT221" s="159" t="s">
        <v>176</v>
      </c>
      <c r="AU221" s="159" t="s">
        <v>88</v>
      </c>
      <c r="AV221" s="157" t="s">
        <v>88</v>
      </c>
      <c r="AW221" s="157" t="s">
        <v>34</v>
      </c>
      <c r="AX221" s="157" t="s">
        <v>86</v>
      </c>
      <c r="AY221" s="159" t="s">
        <v>165</v>
      </c>
    </row>
    <row r="222" spans="2:65" s="16" customFormat="1" ht="24.2" customHeight="1">
      <c r="B222" s="17"/>
      <c r="C222" s="205" t="s">
        <v>287</v>
      </c>
      <c r="D222" s="132" t="s">
        <v>167</v>
      </c>
      <c r="E222" s="133" t="s">
        <v>815</v>
      </c>
      <c r="F222" s="134" t="s">
        <v>816</v>
      </c>
      <c r="G222" s="135" t="s">
        <v>278</v>
      </c>
      <c r="H222" s="136">
        <v>0.122</v>
      </c>
      <c r="I222" s="137"/>
      <c r="J222" s="138">
        <f>ROUND(I222*H222,2)</f>
        <v>0</v>
      </c>
      <c r="K222" s="134" t="s">
        <v>171</v>
      </c>
      <c r="L222" s="17"/>
      <c r="M222" s="139" t="s">
        <v>1</v>
      </c>
      <c r="N222" s="140" t="s">
        <v>43</v>
      </c>
      <c r="P222" s="141">
        <f>O222*H222</f>
        <v>0</v>
      </c>
      <c r="Q222" s="141">
        <v>1.06277</v>
      </c>
      <c r="R222" s="141">
        <f>Q222*H222</f>
        <v>0.12965794</v>
      </c>
      <c r="S222" s="141">
        <v>0</v>
      </c>
      <c r="T222" s="142">
        <f>S222*H222</f>
        <v>0</v>
      </c>
      <c r="AR222" s="143" t="s">
        <v>172</v>
      </c>
      <c r="AT222" s="143" t="s">
        <v>167</v>
      </c>
      <c r="AU222" s="143" t="s">
        <v>88</v>
      </c>
      <c r="AY222" s="2" t="s">
        <v>165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2" t="s">
        <v>86</v>
      </c>
      <c r="BK222" s="144">
        <f>ROUND(I222*H222,2)</f>
        <v>0</v>
      </c>
      <c r="BL222" s="2" t="s">
        <v>172</v>
      </c>
      <c r="BM222" s="143" t="s">
        <v>2190</v>
      </c>
    </row>
    <row r="223" spans="2:65" s="16" customFormat="1">
      <c r="B223" s="17"/>
      <c r="C223" s="206"/>
      <c r="D223" s="145" t="s">
        <v>174</v>
      </c>
      <c r="F223" s="146" t="s">
        <v>818</v>
      </c>
      <c r="I223" s="147"/>
      <c r="L223" s="17"/>
      <c r="M223" s="148"/>
      <c r="T223" s="41"/>
      <c r="AT223" s="2" t="s">
        <v>174</v>
      </c>
      <c r="AU223" s="2" t="s">
        <v>88</v>
      </c>
    </row>
    <row r="224" spans="2:65" s="149" customFormat="1" ht="22.5">
      <c r="B224" s="150"/>
      <c r="C224" s="207"/>
      <c r="D224" s="151" t="s">
        <v>176</v>
      </c>
      <c r="E224" s="152" t="s">
        <v>1</v>
      </c>
      <c r="F224" s="153" t="s">
        <v>567</v>
      </c>
      <c r="H224" s="152" t="s">
        <v>1</v>
      </c>
      <c r="I224" s="154"/>
      <c r="L224" s="150"/>
      <c r="M224" s="155"/>
      <c r="T224" s="156"/>
      <c r="AT224" s="152" t="s">
        <v>176</v>
      </c>
      <c r="AU224" s="152" t="s">
        <v>88</v>
      </c>
      <c r="AV224" s="149" t="s">
        <v>86</v>
      </c>
      <c r="AW224" s="149" t="s">
        <v>34</v>
      </c>
      <c r="AX224" s="149" t="s">
        <v>78</v>
      </c>
      <c r="AY224" s="152" t="s">
        <v>165</v>
      </c>
    </row>
    <row r="225" spans="2:65" s="157" customFormat="1" ht="11.25">
      <c r="B225" s="158"/>
      <c r="C225" s="208"/>
      <c r="D225" s="151" t="s">
        <v>176</v>
      </c>
      <c r="E225" s="159" t="s">
        <v>1</v>
      </c>
      <c r="F225" s="160" t="s">
        <v>2191</v>
      </c>
      <c r="H225" s="161">
        <v>0.122</v>
      </c>
      <c r="I225" s="162"/>
      <c r="L225" s="158"/>
      <c r="M225" s="163"/>
      <c r="T225" s="164"/>
      <c r="AT225" s="159" t="s">
        <v>176</v>
      </c>
      <c r="AU225" s="159" t="s">
        <v>88</v>
      </c>
      <c r="AV225" s="157" t="s">
        <v>88</v>
      </c>
      <c r="AW225" s="157" t="s">
        <v>34</v>
      </c>
      <c r="AX225" s="157" t="s">
        <v>86</v>
      </c>
      <c r="AY225" s="159" t="s">
        <v>165</v>
      </c>
    </row>
    <row r="226" spans="2:65" s="16" customFormat="1" ht="24.2" customHeight="1">
      <c r="B226" s="17"/>
      <c r="C226" s="205" t="s">
        <v>296</v>
      </c>
      <c r="D226" s="132" t="s">
        <v>167</v>
      </c>
      <c r="E226" s="133" t="s">
        <v>1876</v>
      </c>
      <c r="F226" s="134" t="s">
        <v>1877</v>
      </c>
      <c r="G226" s="135" t="s">
        <v>170</v>
      </c>
      <c r="H226" s="136">
        <v>27.044</v>
      </c>
      <c r="I226" s="137"/>
      <c r="J226" s="138">
        <f>ROUND(I226*H226,2)</f>
        <v>0</v>
      </c>
      <c r="K226" s="134" t="s">
        <v>1</v>
      </c>
      <c r="L226" s="17"/>
      <c r="M226" s="139" t="s">
        <v>1</v>
      </c>
      <c r="N226" s="140" t="s">
        <v>43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172</v>
      </c>
      <c r="AT226" s="143" t="s">
        <v>167</v>
      </c>
      <c r="AU226" s="143" t="s">
        <v>88</v>
      </c>
      <c r="AY226" s="2" t="s">
        <v>165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2" t="s">
        <v>86</v>
      </c>
      <c r="BK226" s="144">
        <f>ROUND(I226*H226,2)</f>
        <v>0</v>
      </c>
      <c r="BL226" s="2" t="s">
        <v>172</v>
      </c>
      <c r="BM226" s="143" t="s">
        <v>2192</v>
      </c>
    </row>
    <row r="227" spans="2:65" s="16" customFormat="1" ht="39">
      <c r="B227" s="17"/>
      <c r="C227" s="206"/>
      <c r="D227" s="151" t="s">
        <v>358</v>
      </c>
      <c r="F227" s="173" t="s">
        <v>1879</v>
      </c>
      <c r="I227" s="147"/>
      <c r="L227" s="17"/>
      <c r="M227" s="148"/>
      <c r="T227" s="41"/>
      <c r="AT227" s="2" t="s">
        <v>358</v>
      </c>
      <c r="AU227" s="2" t="s">
        <v>88</v>
      </c>
    </row>
    <row r="228" spans="2:65" s="149" customFormat="1" ht="11.25">
      <c r="B228" s="150"/>
      <c r="C228" s="207"/>
      <c r="D228" s="151" t="s">
        <v>176</v>
      </c>
      <c r="E228" s="152" t="s">
        <v>1</v>
      </c>
      <c r="F228" s="153" t="s">
        <v>1880</v>
      </c>
      <c r="H228" s="152" t="s">
        <v>1</v>
      </c>
      <c r="I228" s="154"/>
      <c r="L228" s="150"/>
      <c r="M228" s="155"/>
      <c r="T228" s="156"/>
      <c r="AT228" s="152" t="s">
        <v>176</v>
      </c>
      <c r="AU228" s="152" t="s">
        <v>88</v>
      </c>
      <c r="AV228" s="149" t="s">
        <v>86</v>
      </c>
      <c r="AW228" s="149" t="s">
        <v>34</v>
      </c>
      <c r="AX228" s="149" t="s">
        <v>78</v>
      </c>
      <c r="AY228" s="152" t="s">
        <v>165</v>
      </c>
    </row>
    <row r="229" spans="2:65" s="157" customFormat="1" ht="11.25">
      <c r="B229" s="158"/>
      <c r="C229" s="208"/>
      <c r="D229" s="151" t="s">
        <v>176</v>
      </c>
      <c r="E229" s="159" t="s">
        <v>1</v>
      </c>
      <c r="F229" s="160" t="s">
        <v>2193</v>
      </c>
      <c r="H229" s="161">
        <v>0.58099999999999996</v>
      </c>
      <c r="I229" s="162"/>
      <c r="L229" s="158"/>
      <c r="M229" s="163"/>
      <c r="T229" s="164"/>
      <c r="AT229" s="159" t="s">
        <v>176</v>
      </c>
      <c r="AU229" s="159" t="s">
        <v>88</v>
      </c>
      <c r="AV229" s="157" t="s">
        <v>88</v>
      </c>
      <c r="AW229" s="157" t="s">
        <v>34</v>
      </c>
      <c r="AX229" s="157" t="s">
        <v>78</v>
      </c>
      <c r="AY229" s="159" t="s">
        <v>165</v>
      </c>
    </row>
    <row r="230" spans="2:65" s="157" customFormat="1" ht="11.25">
      <c r="B230" s="158"/>
      <c r="C230" s="208"/>
      <c r="D230" s="151" t="s">
        <v>176</v>
      </c>
      <c r="E230" s="159" t="s">
        <v>1</v>
      </c>
      <c r="F230" s="160" t="s">
        <v>2194</v>
      </c>
      <c r="H230" s="161">
        <v>3.0249999999999999</v>
      </c>
      <c r="I230" s="162"/>
      <c r="L230" s="158"/>
      <c r="M230" s="163"/>
      <c r="T230" s="164"/>
      <c r="AT230" s="159" t="s">
        <v>176</v>
      </c>
      <c r="AU230" s="159" t="s">
        <v>88</v>
      </c>
      <c r="AV230" s="157" t="s">
        <v>88</v>
      </c>
      <c r="AW230" s="157" t="s">
        <v>34</v>
      </c>
      <c r="AX230" s="157" t="s">
        <v>78</v>
      </c>
      <c r="AY230" s="159" t="s">
        <v>165</v>
      </c>
    </row>
    <row r="231" spans="2:65" s="157" customFormat="1" ht="11.25">
      <c r="B231" s="158"/>
      <c r="C231" s="208"/>
      <c r="D231" s="151" t="s">
        <v>176</v>
      </c>
      <c r="E231" s="159" t="s">
        <v>1</v>
      </c>
      <c r="F231" s="160" t="s">
        <v>2195</v>
      </c>
      <c r="H231" s="161">
        <v>1.8759999999999999</v>
      </c>
      <c r="I231" s="162"/>
      <c r="L231" s="158"/>
      <c r="M231" s="163"/>
      <c r="T231" s="164"/>
      <c r="AT231" s="159" t="s">
        <v>176</v>
      </c>
      <c r="AU231" s="159" t="s">
        <v>88</v>
      </c>
      <c r="AV231" s="157" t="s">
        <v>88</v>
      </c>
      <c r="AW231" s="157" t="s">
        <v>34</v>
      </c>
      <c r="AX231" s="157" t="s">
        <v>78</v>
      </c>
      <c r="AY231" s="159" t="s">
        <v>165</v>
      </c>
    </row>
    <row r="232" spans="2:65" s="157" customFormat="1" ht="11.25">
      <c r="B232" s="158"/>
      <c r="C232" s="208"/>
      <c r="D232" s="151" t="s">
        <v>176</v>
      </c>
      <c r="E232" s="159" t="s">
        <v>1</v>
      </c>
      <c r="F232" s="160" t="s">
        <v>2196</v>
      </c>
      <c r="H232" s="161">
        <v>1.0529999999999999</v>
      </c>
      <c r="I232" s="162"/>
      <c r="L232" s="158"/>
      <c r="M232" s="163"/>
      <c r="T232" s="164"/>
      <c r="AT232" s="159" t="s">
        <v>176</v>
      </c>
      <c r="AU232" s="159" t="s">
        <v>88</v>
      </c>
      <c r="AV232" s="157" t="s">
        <v>88</v>
      </c>
      <c r="AW232" s="157" t="s">
        <v>34</v>
      </c>
      <c r="AX232" s="157" t="s">
        <v>78</v>
      </c>
      <c r="AY232" s="159" t="s">
        <v>165</v>
      </c>
    </row>
    <row r="233" spans="2:65" s="157" customFormat="1" ht="11.25">
      <c r="B233" s="158"/>
      <c r="C233" s="208"/>
      <c r="D233" s="151" t="s">
        <v>176</v>
      </c>
      <c r="E233" s="159" t="s">
        <v>1</v>
      </c>
      <c r="F233" s="160" t="s">
        <v>2197</v>
      </c>
      <c r="H233" s="161">
        <v>16.370999999999999</v>
      </c>
      <c r="I233" s="162"/>
      <c r="L233" s="158"/>
      <c r="M233" s="163"/>
      <c r="T233" s="164"/>
      <c r="AT233" s="159" t="s">
        <v>176</v>
      </c>
      <c r="AU233" s="159" t="s">
        <v>88</v>
      </c>
      <c r="AV233" s="157" t="s">
        <v>88</v>
      </c>
      <c r="AW233" s="157" t="s">
        <v>34</v>
      </c>
      <c r="AX233" s="157" t="s">
        <v>78</v>
      </c>
      <c r="AY233" s="159" t="s">
        <v>165</v>
      </c>
    </row>
    <row r="234" spans="2:65" s="157" customFormat="1" ht="11.25">
      <c r="B234" s="158"/>
      <c r="C234" s="208"/>
      <c r="D234" s="151" t="s">
        <v>176</v>
      </c>
      <c r="E234" s="159" t="s">
        <v>1</v>
      </c>
      <c r="F234" s="160" t="s">
        <v>2198</v>
      </c>
      <c r="H234" s="161">
        <v>1.258</v>
      </c>
      <c r="I234" s="162"/>
      <c r="L234" s="158"/>
      <c r="M234" s="163"/>
      <c r="T234" s="164"/>
      <c r="AT234" s="159" t="s">
        <v>176</v>
      </c>
      <c r="AU234" s="159" t="s">
        <v>88</v>
      </c>
      <c r="AV234" s="157" t="s">
        <v>88</v>
      </c>
      <c r="AW234" s="157" t="s">
        <v>34</v>
      </c>
      <c r="AX234" s="157" t="s">
        <v>78</v>
      </c>
      <c r="AY234" s="159" t="s">
        <v>165</v>
      </c>
    </row>
    <row r="235" spans="2:65" s="157" customFormat="1" ht="11.25">
      <c r="B235" s="158"/>
      <c r="C235" s="208"/>
      <c r="D235" s="151" t="s">
        <v>176</v>
      </c>
      <c r="E235" s="159" t="s">
        <v>1</v>
      </c>
      <c r="F235" s="160" t="s">
        <v>2199</v>
      </c>
      <c r="H235" s="161">
        <v>1.6819999999999999</v>
      </c>
      <c r="I235" s="162"/>
      <c r="L235" s="158"/>
      <c r="M235" s="163"/>
      <c r="T235" s="164"/>
      <c r="AT235" s="159" t="s">
        <v>176</v>
      </c>
      <c r="AU235" s="159" t="s">
        <v>88</v>
      </c>
      <c r="AV235" s="157" t="s">
        <v>88</v>
      </c>
      <c r="AW235" s="157" t="s">
        <v>34</v>
      </c>
      <c r="AX235" s="157" t="s">
        <v>78</v>
      </c>
      <c r="AY235" s="159" t="s">
        <v>165</v>
      </c>
    </row>
    <row r="236" spans="2:65" s="157" customFormat="1" ht="11.25">
      <c r="B236" s="158"/>
      <c r="C236" s="208"/>
      <c r="D236" s="151" t="s">
        <v>176</v>
      </c>
      <c r="E236" s="159" t="s">
        <v>1</v>
      </c>
      <c r="F236" s="160" t="s">
        <v>2200</v>
      </c>
      <c r="H236" s="161">
        <v>1.198</v>
      </c>
      <c r="I236" s="162"/>
      <c r="L236" s="158"/>
      <c r="M236" s="163"/>
      <c r="T236" s="164"/>
      <c r="AT236" s="159" t="s">
        <v>176</v>
      </c>
      <c r="AU236" s="159" t="s">
        <v>88</v>
      </c>
      <c r="AV236" s="157" t="s">
        <v>88</v>
      </c>
      <c r="AW236" s="157" t="s">
        <v>34</v>
      </c>
      <c r="AX236" s="157" t="s">
        <v>78</v>
      </c>
      <c r="AY236" s="159" t="s">
        <v>165</v>
      </c>
    </row>
    <row r="237" spans="2:65" s="165" customFormat="1" ht="11.25">
      <c r="B237" s="166"/>
      <c r="C237" s="209"/>
      <c r="D237" s="151" t="s">
        <v>176</v>
      </c>
      <c r="E237" s="167" t="s">
        <v>1883</v>
      </c>
      <c r="F237" s="168" t="s">
        <v>191</v>
      </c>
      <c r="H237" s="169">
        <v>27.044</v>
      </c>
      <c r="I237" s="170"/>
      <c r="L237" s="166"/>
      <c r="M237" s="171"/>
      <c r="T237" s="172"/>
      <c r="AT237" s="167" t="s">
        <v>176</v>
      </c>
      <c r="AU237" s="167" t="s">
        <v>88</v>
      </c>
      <c r="AV237" s="165" t="s">
        <v>172</v>
      </c>
      <c r="AW237" s="165" t="s">
        <v>34</v>
      </c>
      <c r="AX237" s="165" t="s">
        <v>86</v>
      </c>
      <c r="AY237" s="167" t="s">
        <v>165</v>
      </c>
    </row>
    <row r="238" spans="2:65" s="16" customFormat="1" ht="24.2" customHeight="1">
      <c r="B238" s="17"/>
      <c r="C238" s="205" t="s">
        <v>7</v>
      </c>
      <c r="D238" s="132" t="s">
        <v>167</v>
      </c>
      <c r="E238" s="133" t="s">
        <v>2201</v>
      </c>
      <c r="F238" s="134" t="s">
        <v>2202</v>
      </c>
      <c r="G238" s="135" t="s">
        <v>170</v>
      </c>
      <c r="H238" s="136">
        <v>5.3999999999999999E-2</v>
      </c>
      <c r="I238" s="137"/>
      <c r="J238" s="138">
        <f>ROUND(I238*H238,2)</f>
        <v>0</v>
      </c>
      <c r="K238" s="134" t="s">
        <v>171</v>
      </c>
      <c r="L238" s="17"/>
      <c r="M238" s="139" t="s">
        <v>1</v>
      </c>
      <c r="N238" s="140" t="s">
        <v>43</v>
      </c>
      <c r="P238" s="141">
        <f>O238*H238</f>
        <v>0</v>
      </c>
      <c r="Q238" s="141">
        <v>2.3010199999999998</v>
      </c>
      <c r="R238" s="141">
        <f>Q238*H238</f>
        <v>0.12425507999999999</v>
      </c>
      <c r="S238" s="141">
        <v>0</v>
      </c>
      <c r="T238" s="142">
        <f>S238*H238</f>
        <v>0</v>
      </c>
      <c r="AR238" s="143" t="s">
        <v>172</v>
      </c>
      <c r="AT238" s="143" t="s">
        <v>167</v>
      </c>
      <c r="AU238" s="143" t="s">
        <v>88</v>
      </c>
      <c r="AY238" s="2" t="s">
        <v>165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2" t="s">
        <v>86</v>
      </c>
      <c r="BK238" s="144">
        <f>ROUND(I238*H238,2)</f>
        <v>0</v>
      </c>
      <c r="BL238" s="2" t="s">
        <v>172</v>
      </c>
      <c r="BM238" s="143" t="s">
        <v>2203</v>
      </c>
    </row>
    <row r="239" spans="2:65" s="16" customFormat="1">
      <c r="B239" s="17"/>
      <c r="C239" s="206"/>
      <c r="D239" s="145" t="s">
        <v>174</v>
      </c>
      <c r="F239" s="146" t="s">
        <v>2204</v>
      </c>
      <c r="I239" s="147"/>
      <c r="L239" s="17"/>
      <c r="M239" s="148"/>
      <c r="T239" s="41"/>
      <c r="AT239" s="2" t="s">
        <v>174</v>
      </c>
      <c r="AU239" s="2" t="s">
        <v>88</v>
      </c>
    </row>
    <row r="240" spans="2:65" s="16" customFormat="1" ht="39">
      <c r="B240" s="17"/>
      <c r="C240" s="206"/>
      <c r="D240" s="151" t="s">
        <v>358</v>
      </c>
      <c r="F240" s="173" t="s">
        <v>2205</v>
      </c>
      <c r="I240" s="147"/>
      <c r="L240" s="17"/>
      <c r="M240" s="148"/>
      <c r="T240" s="41"/>
      <c r="AT240" s="2" t="s">
        <v>358</v>
      </c>
      <c r="AU240" s="2" t="s">
        <v>88</v>
      </c>
    </row>
    <row r="241" spans="2:65" s="149" customFormat="1" ht="22.5">
      <c r="B241" s="150"/>
      <c r="C241" s="207"/>
      <c r="D241" s="151" t="s">
        <v>176</v>
      </c>
      <c r="E241" s="152" t="s">
        <v>1</v>
      </c>
      <c r="F241" s="153" t="s">
        <v>2206</v>
      </c>
      <c r="H241" s="152" t="s">
        <v>1</v>
      </c>
      <c r="I241" s="154"/>
      <c r="L241" s="150"/>
      <c r="M241" s="155"/>
      <c r="T241" s="156"/>
      <c r="AT241" s="152" t="s">
        <v>176</v>
      </c>
      <c r="AU241" s="152" t="s">
        <v>88</v>
      </c>
      <c r="AV241" s="149" t="s">
        <v>86</v>
      </c>
      <c r="AW241" s="149" t="s">
        <v>34</v>
      </c>
      <c r="AX241" s="149" t="s">
        <v>78</v>
      </c>
      <c r="AY241" s="152" t="s">
        <v>165</v>
      </c>
    </row>
    <row r="242" spans="2:65" s="157" customFormat="1" ht="11.25">
      <c r="B242" s="158"/>
      <c r="C242" s="208"/>
      <c r="D242" s="151" t="s">
        <v>176</v>
      </c>
      <c r="E242" s="159" t="s">
        <v>1</v>
      </c>
      <c r="F242" s="160" t="s">
        <v>2207</v>
      </c>
      <c r="H242" s="161">
        <v>5.3999999999999999E-2</v>
      </c>
      <c r="I242" s="162"/>
      <c r="L242" s="158"/>
      <c r="M242" s="163"/>
      <c r="T242" s="164"/>
      <c r="AT242" s="159" t="s">
        <v>176</v>
      </c>
      <c r="AU242" s="159" t="s">
        <v>88</v>
      </c>
      <c r="AV242" s="157" t="s">
        <v>88</v>
      </c>
      <c r="AW242" s="157" t="s">
        <v>34</v>
      </c>
      <c r="AX242" s="157" t="s">
        <v>86</v>
      </c>
      <c r="AY242" s="159" t="s">
        <v>165</v>
      </c>
    </row>
    <row r="243" spans="2:65" s="16" customFormat="1" ht="16.5" customHeight="1">
      <c r="B243" s="17"/>
      <c r="C243" s="205" t="s">
        <v>463</v>
      </c>
      <c r="D243" s="132" t="s">
        <v>167</v>
      </c>
      <c r="E243" s="133" t="s">
        <v>2208</v>
      </c>
      <c r="F243" s="134" t="s">
        <v>2209</v>
      </c>
      <c r="G243" s="135" t="s">
        <v>268</v>
      </c>
      <c r="H243" s="136">
        <v>0.72</v>
      </c>
      <c r="I243" s="137"/>
      <c r="J243" s="138">
        <f>ROUND(I243*H243,2)</f>
        <v>0</v>
      </c>
      <c r="K243" s="134" t="s">
        <v>171</v>
      </c>
      <c r="L243" s="17"/>
      <c r="M243" s="139" t="s">
        <v>1</v>
      </c>
      <c r="N243" s="140" t="s">
        <v>43</v>
      </c>
      <c r="P243" s="141">
        <f>O243*H243</f>
        <v>0</v>
      </c>
      <c r="Q243" s="141">
        <v>6.3899999999999998E-3</v>
      </c>
      <c r="R243" s="141">
        <f>Q243*H243</f>
        <v>4.6007999999999995E-3</v>
      </c>
      <c r="S243" s="141">
        <v>0</v>
      </c>
      <c r="T243" s="142">
        <f>S243*H243</f>
        <v>0</v>
      </c>
      <c r="AR243" s="143" t="s">
        <v>172</v>
      </c>
      <c r="AT243" s="143" t="s">
        <v>167</v>
      </c>
      <c r="AU243" s="143" t="s">
        <v>88</v>
      </c>
      <c r="AY243" s="2" t="s">
        <v>165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2" t="s">
        <v>86</v>
      </c>
      <c r="BK243" s="144">
        <f>ROUND(I243*H243,2)</f>
        <v>0</v>
      </c>
      <c r="BL243" s="2" t="s">
        <v>172</v>
      </c>
      <c r="BM243" s="143" t="s">
        <v>2210</v>
      </c>
    </row>
    <row r="244" spans="2:65" s="16" customFormat="1">
      <c r="B244" s="17"/>
      <c r="C244" s="206"/>
      <c r="D244" s="145" t="s">
        <v>174</v>
      </c>
      <c r="F244" s="146" t="s">
        <v>2211</v>
      </c>
      <c r="I244" s="147"/>
      <c r="L244" s="17"/>
      <c r="M244" s="148"/>
      <c r="T244" s="41"/>
      <c r="AT244" s="2" t="s">
        <v>174</v>
      </c>
      <c r="AU244" s="2" t="s">
        <v>88</v>
      </c>
    </row>
    <row r="245" spans="2:65" s="149" customFormat="1" ht="22.5">
      <c r="B245" s="150"/>
      <c r="C245" s="207"/>
      <c r="D245" s="151" t="s">
        <v>176</v>
      </c>
      <c r="E245" s="152" t="s">
        <v>1</v>
      </c>
      <c r="F245" s="153" t="s">
        <v>2212</v>
      </c>
      <c r="H245" s="152" t="s">
        <v>1</v>
      </c>
      <c r="I245" s="154"/>
      <c r="L245" s="150"/>
      <c r="M245" s="155"/>
      <c r="T245" s="156"/>
      <c r="AT245" s="152" t="s">
        <v>176</v>
      </c>
      <c r="AU245" s="152" t="s">
        <v>88</v>
      </c>
      <c r="AV245" s="149" t="s">
        <v>86</v>
      </c>
      <c r="AW245" s="149" t="s">
        <v>34</v>
      </c>
      <c r="AX245" s="149" t="s">
        <v>78</v>
      </c>
      <c r="AY245" s="152" t="s">
        <v>165</v>
      </c>
    </row>
    <row r="246" spans="2:65" s="157" customFormat="1" ht="11.25">
      <c r="B246" s="158"/>
      <c r="C246" s="208"/>
      <c r="D246" s="151" t="s">
        <v>176</v>
      </c>
      <c r="E246" s="159" t="s">
        <v>1</v>
      </c>
      <c r="F246" s="160" t="s">
        <v>2213</v>
      </c>
      <c r="H246" s="161">
        <v>0.72</v>
      </c>
      <c r="I246" s="162"/>
      <c r="L246" s="158"/>
      <c r="M246" s="163"/>
      <c r="T246" s="164"/>
      <c r="AT246" s="159" t="s">
        <v>176</v>
      </c>
      <c r="AU246" s="159" t="s">
        <v>88</v>
      </c>
      <c r="AV246" s="157" t="s">
        <v>88</v>
      </c>
      <c r="AW246" s="157" t="s">
        <v>34</v>
      </c>
      <c r="AX246" s="157" t="s">
        <v>86</v>
      </c>
      <c r="AY246" s="159" t="s">
        <v>165</v>
      </c>
    </row>
    <row r="247" spans="2:65" s="119" customFormat="1" ht="22.9" customHeight="1">
      <c r="B247" s="120"/>
      <c r="C247" s="210"/>
      <c r="D247" s="121" t="s">
        <v>77</v>
      </c>
      <c r="E247" s="130" t="s">
        <v>220</v>
      </c>
      <c r="F247" s="130" t="s">
        <v>908</v>
      </c>
      <c r="I247" s="123"/>
      <c r="J247" s="131">
        <f>BK247</f>
        <v>0</v>
      </c>
      <c r="L247" s="120"/>
      <c r="M247" s="125"/>
      <c r="P247" s="126">
        <f>SUM(P248:P367)</f>
        <v>0</v>
      </c>
      <c r="R247" s="126">
        <f>SUM(R248:R367)</f>
        <v>18.442309810000001</v>
      </c>
      <c r="T247" s="127">
        <f>SUM(T248:T367)</f>
        <v>0</v>
      </c>
      <c r="AR247" s="121" t="s">
        <v>86</v>
      </c>
      <c r="AT247" s="128" t="s">
        <v>77</v>
      </c>
      <c r="AU247" s="128" t="s">
        <v>86</v>
      </c>
      <c r="AY247" s="121" t="s">
        <v>165</v>
      </c>
      <c r="BK247" s="129">
        <f>SUM(BK248:BK367)</f>
        <v>0</v>
      </c>
    </row>
    <row r="248" spans="2:65" s="16" customFormat="1" ht="33" customHeight="1">
      <c r="B248" s="17"/>
      <c r="C248" s="205" t="s">
        <v>470</v>
      </c>
      <c r="D248" s="132" t="s">
        <v>167</v>
      </c>
      <c r="E248" s="133" t="s">
        <v>2214</v>
      </c>
      <c r="F248" s="134" t="s">
        <v>2215</v>
      </c>
      <c r="G248" s="135" t="s">
        <v>248</v>
      </c>
      <c r="H248" s="136">
        <v>4.8</v>
      </c>
      <c r="I248" s="137"/>
      <c r="J248" s="138">
        <f>ROUND(I248*H248,2)</f>
        <v>0</v>
      </c>
      <c r="K248" s="134" t="s">
        <v>171</v>
      </c>
      <c r="L248" s="17"/>
      <c r="M248" s="139" t="s">
        <v>1</v>
      </c>
      <c r="N248" s="140" t="s">
        <v>43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172</v>
      </c>
      <c r="AT248" s="143" t="s">
        <v>167</v>
      </c>
      <c r="AU248" s="143" t="s">
        <v>88</v>
      </c>
      <c r="AY248" s="2" t="s">
        <v>165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2" t="s">
        <v>86</v>
      </c>
      <c r="BK248" s="144">
        <f>ROUND(I248*H248,2)</f>
        <v>0</v>
      </c>
      <c r="BL248" s="2" t="s">
        <v>172</v>
      </c>
      <c r="BM248" s="143" t="s">
        <v>2216</v>
      </c>
    </row>
    <row r="249" spans="2:65" s="16" customFormat="1">
      <c r="B249" s="17"/>
      <c r="C249" s="206"/>
      <c r="D249" s="145" t="s">
        <v>174</v>
      </c>
      <c r="F249" s="146" t="s">
        <v>2217</v>
      </c>
      <c r="I249" s="147"/>
      <c r="L249" s="17"/>
      <c r="M249" s="148"/>
      <c r="T249" s="41"/>
      <c r="AT249" s="2" t="s">
        <v>174</v>
      </c>
      <c r="AU249" s="2" t="s">
        <v>88</v>
      </c>
    </row>
    <row r="250" spans="2:65" s="149" customFormat="1" ht="11.25">
      <c r="B250" s="150"/>
      <c r="C250" s="207"/>
      <c r="D250" s="151" t="s">
        <v>176</v>
      </c>
      <c r="E250" s="152" t="s">
        <v>1</v>
      </c>
      <c r="F250" s="153" t="s">
        <v>2218</v>
      </c>
      <c r="H250" s="152" t="s">
        <v>1</v>
      </c>
      <c r="I250" s="154"/>
      <c r="L250" s="150"/>
      <c r="M250" s="155"/>
      <c r="T250" s="156"/>
      <c r="AT250" s="152" t="s">
        <v>176</v>
      </c>
      <c r="AU250" s="152" t="s">
        <v>88</v>
      </c>
      <c r="AV250" s="149" t="s">
        <v>86</v>
      </c>
      <c r="AW250" s="149" t="s">
        <v>34</v>
      </c>
      <c r="AX250" s="149" t="s">
        <v>78</v>
      </c>
      <c r="AY250" s="152" t="s">
        <v>165</v>
      </c>
    </row>
    <row r="251" spans="2:65" s="157" customFormat="1" ht="11.25">
      <c r="B251" s="158"/>
      <c r="C251" s="208"/>
      <c r="D251" s="151" t="s">
        <v>176</v>
      </c>
      <c r="E251" s="159" t="s">
        <v>1</v>
      </c>
      <c r="F251" s="160" t="s">
        <v>2219</v>
      </c>
      <c r="H251" s="161">
        <v>4.8</v>
      </c>
      <c r="I251" s="162"/>
      <c r="L251" s="158"/>
      <c r="M251" s="163"/>
      <c r="T251" s="164"/>
      <c r="AT251" s="159" t="s">
        <v>176</v>
      </c>
      <c r="AU251" s="159" t="s">
        <v>88</v>
      </c>
      <c r="AV251" s="157" t="s">
        <v>88</v>
      </c>
      <c r="AW251" s="157" t="s">
        <v>34</v>
      </c>
      <c r="AX251" s="157" t="s">
        <v>86</v>
      </c>
      <c r="AY251" s="159" t="s">
        <v>165</v>
      </c>
    </row>
    <row r="252" spans="2:65" s="16" customFormat="1" ht="24.2" customHeight="1">
      <c r="B252" s="17"/>
      <c r="C252" s="213" t="s">
        <v>476</v>
      </c>
      <c r="D252" s="178" t="s">
        <v>416</v>
      </c>
      <c r="E252" s="179" t="s">
        <v>2220</v>
      </c>
      <c r="F252" s="180" t="s">
        <v>2221</v>
      </c>
      <c r="G252" s="181" t="s">
        <v>248</v>
      </c>
      <c r="H252" s="182">
        <v>4.8719999999999999</v>
      </c>
      <c r="I252" s="183"/>
      <c r="J252" s="184">
        <f>ROUND(I252*H252,2)</f>
        <v>0</v>
      </c>
      <c r="K252" s="180" t="s">
        <v>171</v>
      </c>
      <c r="L252" s="185"/>
      <c r="M252" s="186" t="s">
        <v>1</v>
      </c>
      <c r="N252" s="187" t="s">
        <v>43</v>
      </c>
      <c r="P252" s="141">
        <f>O252*H252</f>
        <v>0</v>
      </c>
      <c r="Q252" s="141">
        <v>1.47E-3</v>
      </c>
      <c r="R252" s="141">
        <f>Q252*H252</f>
        <v>7.1618399999999992E-3</v>
      </c>
      <c r="S252" s="141">
        <v>0</v>
      </c>
      <c r="T252" s="142">
        <f>S252*H252</f>
        <v>0</v>
      </c>
      <c r="AR252" s="143" t="s">
        <v>220</v>
      </c>
      <c r="AT252" s="143" t="s">
        <v>416</v>
      </c>
      <c r="AU252" s="143" t="s">
        <v>88</v>
      </c>
      <c r="AY252" s="2" t="s">
        <v>165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2" t="s">
        <v>86</v>
      </c>
      <c r="BK252" s="144">
        <f>ROUND(I252*H252,2)</f>
        <v>0</v>
      </c>
      <c r="BL252" s="2" t="s">
        <v>172</v>
      </c>
      <c r="BM252" s="143" t="s">
        <v>2222</v>
      </c>
    </row>
    <row r="253" spans="2:65" s="157" customFormat="1" ht="11.25">
      <c r="B253" s="158"/>
      <c r="C253" s="208"/>
      <c r="D253" s="151" t="s">
        <v>176</v>
      </c>
      <c r="F253" s="160" t="s">
        <v>2223</v>
      </c>
      <c r="H253" s="161">
        <v>4.8719999999999999</v>
      </c>
      <c r="I253" s="162"/>
      <c r="L253" s="158"/>
      <c r="M253" s="163"/>
      <c r="T253" s="164"/>
      <c r="AT253" s="159" t="s">
        <v>176</v>
      </c>
      <c r="AU253" s="159" t="s">
        <v>88</v>
      </c>
      <c r="AV253" s="157" t="s">
        <v>88</v>
      </c>
      <c r="AW253" s="157" t="s">
        <v>4</v>
      </c>
      <c r="AX253" s="157" t="s">
        <v>86</v>
      </c>
      <c r="AY253" s="159" t="s">
        <v>165</v>
      </c>
    </row>
    <row r="254" spans="2:65" s="16" customFormat="1" ht="33" customHeight="1">
      <c r="B254" s="17"/>
      <c r="C254" s="205" t="s">
        <v>482</v>
      </c>
      <c r="D254" s="132" t="s">
        <v>167</v>
      </c>
      <c r="E254" s="133" t="s">
        <v>2224</v>
      </c>
      <c r="F254" s="134" t="s">
        <v>2225</v>
      </c>
      <c r="G254" s="135" t="s">
        <v>248</v>
      </c>
      <c r="H254" s="136">
        <v>27.5</v>
      </c>
      <c r="I254" s="137"/>
      <c r="J254" s="138">
        <f>ROUND(I254*H254,2)</f>
        <v>0</v>
      </c>
      <c r="K254" s="134" t="s">
        <v>171</v>
      </c>
      <c r="L254" s="17"/>
      <c r="M254" s="139" t="s">
        <v>1</v>
      </c>
      <c r="N254" s="140" t="s">
        <v>43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172</v>
      </c>
      <c r="AT254" s="143" t="s">
        <v>167</v>
      </c>
      <c r="AU254" s="143" t="s">
        <v>88</v>
      </c>
      <c r="AY254" s="2" t="s">
        <v>165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2" t="s">
        <v>86</v>
      </c>
      <c r="BK254" s="144">
        <f>ROUND(I254*H254,2)</f>
        <v>0</v>
      </c>
      <c r="BL254" s="2" t="s">
        <v>172</v>
      </c>
      <c r="BM254" s="143" t="s">
        <v>2226</v>
      </c>
    </row>
    <row r="255" spans="2:65" s="16" customFormat="1">
      <c r="B255" s="17"/>
      <c r="C255" s="206"/>
      <c r="D255" s="145" t="s">
        <v>174</v>
      </c>
      <c r="F255" s="146" t="s">
        <v>2227</v>
      </c>
      <c r="I255" s="147"/>
      <c r="L255" s="17"/>
      <c r="M255" s="148"/>
      <c r="T255" s="41"/>
      <c r="AT255" s="2" t="s">
        <v>174</v>
      </c>
      <c r="AU255" s="2" t="s">
        <v>88</v>
      </c>
    </row>
    <row r="256" spans="2:65" s="149" customFormat="1" ht="11.25">
      <c r="B256" s="150"/>
      <c r="C256" s="207"/>
      <c r="D256" s="151" t="s">
        <v>176</v>
      </c>
      <c r="E256" s="152" t="s">
        <v>1</v>
      </c>
      <c r="F256" s="153" t="s">
        <v>2218</v>
      </c>
      <c r="H256" s="152" t="s">
        <v>1</v>
      </c>
      <c r="I256" s="154"/>
      <c r="L256" s="150"/>
      <c r="M256" s="155"/>
      <c r="T256" s="156"/>
      <c r="AT256" s="152" t="s">
        <v>176</v>
      </c>
      <c r="AU256" s="152" t="s">
        <v>88</v>
      </c>
      <c r="AV256" s="149" t="s">
        <v>86</v>
      </c>
      <c r="AW256" s="149" t="s">
        <v>34</v>
      </c>
      <c r="AX256" s="149" t="s">
        <v>78</v>
      </c>
      <c r="AY256" s="152" t="s">
        <v>165</v>
      </c>
    </row>
    <row r="257" spans="2:65" s="157" customFormat="1" ht="11.25">
      <c r="B257" s="158"/>
      <c r="C257" s="208"/>
      <c r="D257" s="151" t="s">
        <v>176</v>
      </c>
      <c r="E257" s="159" t="s">
        <v>1</v>
      </c>
      <c r="F257" s="160" t="s">
        <v>2228</v>
      </c>
      <c r="H257" s="161">
        <v>27.5</v>
      </c>
      <c r="I257" s="162"/>
      <c r="L257" s="158"/>
      <c r="M257" s="163"/>
      <c r="T257" s="164"/>
      <c r="AT257" s="159" t="s">
        <v>176</v>
      </c>
      <c r="AU257" s="159" t="s">
        <v>88</v>
      </c>
      <c r="AV257" s="157" t="s">
        <v>88</v>
      </c>
      <c r="AW257" s="157" t="s">
        <v>34</v>
      </c>
      <c r="AX257" s="157" t="s">
        <v>86</v>
      </c>
      <c r="AY257" s="159" t="s">
        <v>165</v>
      </c>
    </row>
    <row r="258" spans="2:65" s="16" customFormat="1" ht="24.2" customHeight="1">
      <c r="B258" s="17"/>
      <c r="C258" s="213" t="s">
        <v>489</v>
      </c>
      <c r="D258" s="178" t="s">
        <v>416</v>
      </c>
      <c r="E258" s="179" t="s">
        <v>2229</v>
      </c>
      <c r="F258" s="180" t="s">
        <v>2230</v>
      </c>
      <c r="G258" s="181" t="s">
        <v>248</v>
      </c>
      <c r="H258" s="182">
        <v>27.913</v>
      </c>
      <c r="I258" s="183"/>
      <c r="J258" s="184">
        <f>ROUND(I258*H258,2)</f>
        <v>0</v>
      </c>
      <c r="K258" s="180" t="s">
        <v>171</v>
      </c>
      <c r="L258" s="185"/>
      <c r="M258" s="186" t="s">
        <v>1</v>
      </c>
      <c r="N258" s="187" t="s">
        <v>43</v>
      </c>
      <c r="P258" s="141">
        <f>O258*H258</f>
        <v>0</v>
      </c>
      <c r="Q258" s="141">
        <v>2.1900000000000001E-3</v>
      </c>
      <c r="R258" s="141">
        <f>Q258*H258</f>
        <v>6.1129470000000005E-2</v>
      </c>
      <c r="S258" s="141">
        <v>0</v>
      </c>
      <c r="T258" s="142">
        <f>S258*H258</f>
        <v>0</v>
      </c>
      <c r="AR258" s="143" t="s">
        <v>220</v>
      </c>
      <c r="AT258" s="143" t="s">
        <v>416</v>
      </c>
      <c r="AU258" s="143" t="s">
        <v>88</v>
      </c>
      <c r="AY258" s="2" t="s">
        <v>165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2" t="s">
        <v>86</v>
      </c>
      <c r="BK258" s="144">
        <f>ROUND(I258*H258,2)</f>
        <v>0</v>
      </c>
      <c r="BL258" s="2" t="s">
        <v>172</v>
      </c>
      <c r="BM258" s="143" t="s">
        <v>2231</v>
      </c>
    </row>
    <row r="259" spans="2:65" s="157" customFormat="1" ht="11.25">
      <c r="B259" s="158"/>
      <c r="C259" s="208"/>
      <c r="D259" s="151" t="s">
        <v>176</v>
      </c>
      <c r="F259" s="160" t="s">
        <v>2232</v>
      </c>
      <c r="H259" s="161">
        <v>27.913</v>
      </c>
      <c r="I259" s="162"/>
      <c r="L259" s="158"/>
      <c r="M259" s="163"/>
      <c r="T259" s="164"/>
      <c r="AT259" s="159" t="s">
        <v>176</v>
      </c>
      <c r="AU259" s="159" t="s">
        <v>88</v>
      </c>
      <c r="AV259" s="157" t="s">
        <v>88</v>
      </c>
      <c r="AW259" s="157" t="s">
        <v>4</v>
      </c>
      <c r="AX259" s="157" t="s">
        <v>86</v>
      </c>
      <c r="AY259" s="159" t="s">
        <v>165</v>
      </c>
    </row>
    <row r="260" spans="2:65" s="16" customFormat="1" ht="33" customHeight="1">
      <c r="B260" s="17"/>
      <c r="C260" s="205" t="s">
        <v>496</v>
      </c>
      <c r="D260" s="132" t="s">
        <v>167</v>
      </c>
      <c r="E260" s="133" t="s">
        <v>2233</v>
      </c>
      <c r="F260" s="134" t="s">
        <v>2234</v>
      </c>
      <c r="G260" s="135" t="s">
        <v>203</v>
      </c>
      <c r="H260" s="136">
        <v>1</v>
      </c>
      <c r="I260" s="137"/>
      <c r="J260" s="138">
        <f>ROUND(I260*H260,2)</f>
        <v>0</v>
      </c>
      <c r="K260" s="134" t="s">
        <v>1</v>
      </c>
      <c r="L260" s="17"/>
      <c r="M260" s="139" t="s">
        <v>1</v>
      </c>
      <c r="N260" s="140" t="s">
        <v>43</v>
      </c>
      <c r="P260" s="141">
        <f>O260*H260</f>
        <v>0</v>
      </c>
      <c r="Q260" s="141">
        <v>0</v>
      </c>
      <c r="R260" s="141">
        <f>Q260*H260</f>
        <v>0</v>
      </c>
      <c r="S260" s="141">
        <v>0</v>
      </c>
      <c r="T260" s="142">
        <f>S260*H260</f>
        <v>0</v>
      </c>
      <c r="AR260" s="143" t="s">
        <v>172</v>
      </c>
      <c r="AT260" s="143" t="s">
        <v>167</v>
      </c>
      <c r="AU260" s="143" t="s">
        <v>88</v>
      </c>
      <c r="AY260" s="2" t="s">
        <v>165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2" t="s">
        <v>86</v>
      </c>
      <c r="BK260" s="144">
        <f>ROUND(I260*H260,2)</f>
        <v>0</v>
      </c>
      <c r="BL260" s="2" t="s">
        <v>172</v>
      </c>
      <c r="BM260" s="143" t="s">
        <v>2235</v>
      </c>
    </row>
    <row r="261" spans="2:65" s="16" customFormat="1" ht="24.2" customHeight="1">
      <c r="B261" s="17"/>
      <c r="C261" s="205" t="s">
        <v>508</v>
      </c>
      <c r="D261" s="132" t="s">
        <v>167</v>
      </c>
      <c r="E261" s="133" t="s">
        <v>2236</v>
      </c>
      <c r="F261" s="134" t="s">
        <v>2237</v>
      </c>
      <c r="G261" s="135" t="s">
        <v>203</v>
      </c>
      <c r="H261" s="136">
        <v>1</v>
      </c>
      <c r="I261" s="137"/>
      <c r="J261" s="138">
        <f>ROUND(I261*H261,2)</f>
        <v>0</v>
      </c>
      <c r="K261" s="134" t="s">
        <v>1</v>
      </c>
      <c r="L261" s="17"/>
      <c r="M261" s="139" t="s">
        <v>1</v>
      </c>
      <c r="N261" s="140" t="s">
        <v>43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172</v>
      </c>
      <c r="AT261" s="143" t="s">
        <v>167</v>
      </c>
      <c r="AU261" s="143" t="s">
        <v>88</v>
      </c>
      <c r="AY261" s="2" t="s">
        <v>165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2" t="s">
        <v>86</v>
      </c>
      <c r="BK261" s="144">
        <f>ROUND(I261*H261,2)</f>
        <v>0</v>
      </c>
      <c r="BL261" s="2" t="s">
        <v>172</v>
      </c>
      <c r="BM261" s="143" t="s">
        <v>2238</v>
      </c>
    </row>
    <row r="262" spans="2:65" s="16" customFormat="1" ht="16.5" customHeight="1">
      <c r="B262" s="17"/>
      <c r="C262" s="205" t="s">
        <v>514</v>
      </c>
      <c r="D262" s="132" t="s">
        <v>167</v>
      </c>
      <c r="E262" s="133" t="s">
        <v>2239</v>
      </c>
      <c r="F262" s="134" t="s">
        <v>2240</v>
      </c>
      <c r="G262" s="135" t="s">
        <v>248</v>
      </c>
      <c r="H262" s="136">
        <v>4.8</v>
      </c>
      <c r="I262" s="137"/>
      <c r="J262" s="138">
        <f>ROUND(I262*H262,2)</f>
        <v>0</v>
      </c>
      <c r="K262" s="134" t="s">
        <v>171</v>
      </c>
      <c r="L262" s="17"/>
      <c r="M262" s="139" t="s">
        <v>1</v>
      </c>
      <c r="N262" s="140" t="s">
        <v>43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172</v>
      </c>
      <c r="AT262" s="143" t="s">
        <v>167</v>
      </c>
      <c r="AU262" s="143" t="s">
        <v>88</v>
      </c>
      <c r="AY262" s="2" t="s">
        <v>165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2" t="s">
        <v>86</v>
      </c>
      <c r="BK262" s="144">
        <f>ROUND(I262*H262,2)</f>
        <v>0</v>
      </c>
      <c r="BL262" s="2" t="s">
        <v>172</v>
      </c>
      <c r="BM262" s="143" t="s">
        <v>2241</v>
      </c>
    </row>
    <row r="263" spans="2:65" s="16" customFormat="1">
      <c r="B263" s="17"/>
      <c r="C263" s="206"/>
      <c r="D263" s="145" t="s">
        <v>174</v>
      </c>
      <c r="F263" s="146" t="s">
        <v>2242</v>
      </c>
      <c r="I263" s="147"/>
      <c r="L263" s="17"/>
      <c r="M263" s="148"/>
      <c r="T263" s="41"/>
      <c r="AT263" s="2" t="s">
        <v>174</v>
      </c>
      <c r="AU263" s="2" t="s">
        <v>88</v>
      </c>
    </row>
    <row r="264" spans="2:65" s="157" customFormat="1" ht="11.25">
      <c r="B264" s="158"/>
      <c r="C264" s="208"/>
      <c r="D264" s="151" t="s">
        <v>176</v>
      </c>
      <c r="E264" s="159" t="s">
        <v>1</v>
      </c>
      <c r="F264" s="160" t="s">
        <v>2243</v>
      </c>
      <c r="H264" s="161">
        <v>4.8</v>
      </c>
      <c r="I264" s="162"/>
      <c r="L264" s="158"/>
      <c r="M264" s="163"/>
      <c r="T264" s="164"/>
      <c r="AT264" s="159" t="s">
        <v>176</v>
      </c>
      <c r="AU264" s="159" t="s">
        <v>88</v>
      </c>
      <c r="AV264" s="157" t="s">
        <v>88</v>
      </c>
      <c r="AW264" s="157" t="s">
        <v>34</v>
      </c>
      <c r="AX264" s="157" t="s">
        <v>86</v>
      </c>
      <c r="AY264" s="159" t="s">
        <v>165</v>
      </c>
    </row>
    <row r="265" spans="2:65" s="16" customFormat="1" ht="21.75" customHeight="1">
      <c r="B265" s="17"/>
      <c r="C265" s="205" t="s">
        <v>520</v>
      </c>
      <c r="D265" s="132" t="s">
        <v>167</v>
      </c>
      <c r="E265" s="133" t="s">
        <v>2244</v>
      </c>
      <c r="F265" s="134" t="s">
        <v>2245</v>
      </c>
      <c r="G265" s="135" t="s">
        <v>248</v>
      </c>
      <c r="H265" s="136">
        <v>27.5</v>
      </c>
      <c r="I265" s="137"/>
      <c r="J265" s="138">
        <f>ROUND(I265*H265,2)</f>
        <v>0</v>
      </c>
      <c r="K265" s="134" t="s">
        <v>171</v>
      </c>
      <c r="L265" s="17"/>
      <c r="M265" s="139" t="s">
        <v>1</v>
      </c>
      <c r="N265" s="140" t="s">
        <v>43</v>
      </c>
      <c r="P265" s="141">
        <f>O265*H265</f>
        <v>0</v>
      </c>
      <c r="Q265" s="141">
        <v>0</v>
      </c>
      <c r="R265" s="141">
        <f>Q265*H265</f>
        <v>0</v>
      </c>
      <c r="S265" s="141">
        <v>0</v>
      </c>
      <c r="T265" s="142">
        <f>S265*H265</f>
        <v>0</v>
      </c>
      <c r="AR265" s="143" t="s">
        <v>172</v>
      </c>
      <c r="AT265" s="143" t="s">
        <v>167</v>
      </c>
      <c r="AU265" s="143" t="s">
        <v>88</v>
      </c>
      <c r="AY265" s="2" t="s">
        <v>165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2" t="s">
        <v>86</v>
      </c>
      <c r="BK265" s="144">
        <f>ROUND(I265*H265,2)</f>
        <v>0</v>
      </c>
      <c r="BL265" s="2" t="s">
        <v>172</v>
      </c>
      <c r="BM265" s="143" t="s">
        <v>2246</v>
      </c>
    </row>
    <row r="266" spans="2:65" s="16" customFormat="1">
      <c r="B266" s="17"/>
      <c r="C266" s="206"/>
      <c r="D266" s="145" t="s">
        <v>174</v>
      </c>
      <c r="F266" s="146" t="s">
        <v>2247</v>
      </c>
      <c r="I266" s="147"/>
      <c r="L266" s="17"/>
      <c r="M266" s="148"/>
      <c r="T266" s="41"/>
      <c r="AT266" s="2" t="s">
        <v>174</v>
      </c>
      <c r="AU266" s="2" t="s">
        <v>88</v>
      </c>
    </row>
    <row r="267" spans="2:65" s="157" customFormat="1" ht="11.25">
      <c r="B267" s="158"/>
      <c r="C267" s="208"/>
      <c r="D267" s="151" t="s">
        <v>176</v>
      </c>
      <c r="E267" s="159" t="s">
        <v>1</v>
      </c>
      <c r="F267" s="160" t="s">
        <v>2248</v>
      </c>
      <c r="H267" s="161">
        <v>27.5</v>
      </c>
      <c r="I267" s="162"/>
      <c r="L267" s="158"/>
      <c r="M267" s="163"/>
      <c r="T267" s="164"/>
      <c r="AT267" s="159" t="s">
        <v>176</v>
      </c>
      <c r="AU267" s="159" t="s">
        <v>88</v>
      </c>
      <c r="AV267" s="157" t="s">
        <v>88</v>
      </c>
      <c r="AW267" s="157" t="s">
        <v>34</v>
      </c>
      <c r="AX267" s="157" t="s">
        <v>86</v>
      </c>
      <c r="AY267" s="159" t="s">
        <v>165</v>
      </c>
    </row>
    <row r="268" spans="2:65" s="16" customFormat="1" ht="16.5" customHeight="1">
      <c r="B268" s="17"/>
      <c r="C268" s="205" t="s">
        <v>525</v>
      </c>
      <c r="D268" s="132" t="s">
        <v>167</v>
      </c>
      <c r="E268" s="133" t="s">
        <v>2249</v>
      </c>
      <c r="F268" s="134" t="s">
        <v>2250</v>
      </c>
      <c r="G268" s="135" t="s">
        <v>248</v>
      </c>
      <c r="H268" s="136">
        <v>69.599999999999994</v>
      </c>
      <c r="I268" s="137"/>
      <c r="J268" s="138">
        <f>ROUND(I268*H268,2)</f>
        <v>0</v>
      </c>
      <c r="K268" s="134" t="s">
        <v>171</v>
      </c>
      <c r="L268" s="17"/>
      <c r="M268" s="139" t="s">
        <v>1</v>
      </c>
      <c r="N268" s="140" t="s">
        <v>43</v>
      </c>
      <c r="P268" s="141">
        <f>O268*H268</f>
        <v>0</v>
      </c>
      <c r="Q268" s="141">
        <v>1.9000000000000001E-4</v>
      </c>
      <c r="R268" s="141">
        <f>Q268*H268</f>
        <v>1.3224E-2</v>
      </c>
      <c r="S268" s="141">
        <v>0</v>
      </c>
      <c r="T268" s="142">
        <f>S268*H268</f>
        <v>0</v>
      </c>
      <c r="AR268" s="143" t="s">
        <v>172</v>
      </c>
      <c r="AT268" s="143" t="s">
        <v>167</v>
      </c>
      <c r="AU268" s="143" t="s">
        <v>88</v>
      </c>
      <c r="AY268" s="2" t="s">
        <v>165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2" t="s">
        <v>86</v>
      </c>
      <c r="BK268" s="144">
        <f>ROUND(I268*H268,2)</f>
        <v>0</v>
      </c>
      <c r="BL268" s="2" t="s">
        <v>172</v>
      </c>
      <c r="BM268" s="143" t="s">
        <v>2251</v>
      </c>
    </row>
    <row r="269" spans="2:65" s="16" customFormat="1">
      <c r="B269" s="17"/>
      <c r="C269" s="206"/>
      <c r="D269" s="145" t="s">
        <v>174</v>
      </c>
      <c r="F269" s="146" t="s">
        <v>2252</v>
      </c>
      <c r="I269" s="147"/>
      <c r="L269" s="17"/>
      <c r="M269" s="148"/>
      <c r="T269" s="41"/>
      <c r="AT269" s="2" t="s">
        <v>174</v>
      </c>
      <c r="AU269" s="2" t="s">
        <v>88</v>
      </c>
    </row>
    <row r="270" spans="2:65" s="157" customFormat="1" ht="22.5">
      <c r="B270" s="158"/>
      <c r="C270" s="208"/>
      <c r="D270" s="151" t="s">
        <v>176</v>
      </c>
      <c r="E270" s="159" t="s">
        <v>1</v>
      </c>
      <c r="F270" s="160" t="s">
        <v>2253</v>
      </c>
      <c r="H270" s="161">
        <v>69.599999999999994</v>
      </c>
      <c r="I270" s="162"/>
      <c r="L270" s="158"/>
      <c r="M270" s="163"/>
      <c r="T270" s="164"/>
      <c r="AT270" s="159" t="s">
        <v>176</v>
      </c>
      <c r="AU270" s="159" t="s">
        <v>88</v>
      </c>
      <c r="AV270" s="157" t="s">
        <v>88</v>
      </c>
      <c r="AW270" s="157" t="s">
        <v>34</v>
      </c>
      <c r="AX270" s="157" t="s">
        <v>86</v>
      </c>
      <c r="AY270" s="159" t="s">
        <v>165</v>
      </c>
    </row>
    <row r="271" spans="2:65" s="16" customFormat="1" ht="21.75" customHeight="1">
      <c r="B271" s="17"/>
      <c r="C271" s="205" t="s">
        <v>531</v>
      </c>
      <c r="D271" s="132" t="s">
        <v>167</v>
      </c>
      <c r="E271" s="133" t="s">
        <v>2254</v>
      </c>
      <c r="F271" s="134" t="s">
        <v>2255</v>
      </c>
      <c r="G271" s="135" t="s">
        <v>248</v>
      </c>
      <c r="H271" s="136">
        <v>29.8</v>
      </c>
      <c r="I271" s="137"/>
      <c r="J271" s="138">
        <f>ROUND(I271*H271,2)</f>
        <v>0</v>
      </c>
      <c r="K271" s="134" t="s">
        <v>171</v>
      </c>
      <c r="L271" s="17"/>
      <c r="M271" s="139" t="s">
        <v>1</v>
      </c>
      <c r="N271" s="140" t="s">
        <v>43</v>
      </c>
      <c r="P271" s="141">
        <f>O271*H271</f>
        <v>0</v>
      </c>
      <c r="Q271" s="141">
        <v>1.2999999999999999E-4</v>
      </c>
      <c r="R271" s="141">
        <f>Q271*H271</f>
        <v>3.8739999999999998E-3</v>
      </c>
      <c r="S271" s="141">
        <v>0</v>
      </c>
      <c r="T271" s="142">
        <f>S271*H271</f>
        <v>0</v>
      </c>
      <c r="AR271" s="143" t="s">
        <v>172</v>
      </c>
      <c r="AT271" s="143" t="s">
        <v>167</v>
      </c>
      <c r="AU271" s="143" t="s">
        <v>88</v>
      </c>
      <c r="AY271" s="2" t="s">
        <v>165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2" t="s">
        <v>86</v>
      </c>
      <c r="BK271" s="144">
        <f>ROUND(I271*H271,2)</f>
        <v>0</v>
      </c>
      <c r="BL271" s="2" t="s">
        <v>172</v>
      </c>
      <c r="BM271" s="143" t="s">
        <v>2256</v>
      </c>
    </row>
    <row r="272" spans="2:65" s="16" customFormat="1">
      <c r="B272" s="17"/>
      <c r="C272" s="206"/>
      <c r="D272" s="145" t="s">
        <v>174</v>
      </c>
      <c r="F272" s="146" t="s">
        <v>2257</v>
      </c>
      <c r="I272" s="147"/>
      <c r="L272" s="17"/>
      <c r="M272" s="148"/>
      <c r="T272" s="41"/>
      <c r="AT272" s="2" t="s">
        <v>174</v>
      </c>
      <c r="AU272" s="2" t="s">
        <v>88</v>
      </c>
    </row>
    <row r="273" spans="2:65" s="157" customFormat="1" ht="11.25">
      <c r="B273" s="158"/>
      <c r="C273" s="208"/>
      <c r="D273" s="151" t="s">
        <v>176</v>
      </c>
      <c r="E273" s="159" t="s">
        <v>1</v>
      </c>
      <c r="F273" s="160" t="s">
        <v>2258</v>
      </c>
      <c r="H273" s="161">
        <v>29.8</v>
      </c>
      <c r="I273" s="162"/>
      <c r="L273" s="158"/>
      <c r="M273" s="163"/>
      <c r="T273" s="164"/>
      <c r="AT273" s="159" t="s">
        <v>176</v>
      </c>
      <c r="AU273" s="159" t="s">
        <v>88</v>
      </c>
      <c r="AV273" s="157" t="s">
        <v>88</v>
      </c>
      <c r="AW273" s="157" t="s">
        <v>34</v>
      </c>
      <c r="AX273" s="157" t="s">
        <v>86</v>
      </c>
      <c r="AY273" s="159" t="s">
        <v>165</v>
      </c>
    </row>
    <row r="274" spans="2:65" s="16" customFormat="1" ht="24.2" customHeight="1">
      <c r="B274" s="17"/>
      <c r="C274" s="205" t="s">
        <v>536</v>
      </c>
      <c r="D274" s="132" t="s">
        <v>167</v>
      </c>
      <c r="E274" s="133" t="s">
        <v>2259</v>
      </c>
      <c r="F274" s="134" t="s">
        <v>2260</v>
      </c>
      <c r="G274" s="135" t="s">
        <v>248</v>
      </c>
      <c r="H274" s="136">
        <v>60.8</v>
      </c>
      <c r="I274" s="137"/>
      <c r="J274" s="138">
        <f>ROUND(I274*H274,2)</f>
        <v>0</v>
      </c>
      <c r="K274" s="134" t="s">
        <v>171</v>
      </c>
      <c r="L274" s="17"/>
      <c r="M274" s="139" t="s">
        <v>1</v>
      </c>
      <c r="N274" s="140" t="s">
        <v>43</v>
      </c>
      <c r="P274" s="141">
        <f>O274*H274</f>
        <v>0</v>
      </c>
      <c r="Q274" s="141">
        <v>2.0000000000000002E-5</v>
      </c>
      <c r="R274" s="141">
        <f>Q274*H274</f>
        <v>1.2160000000000001E-3</v>
      </c>
      <c r="S274" s="141">
        <v>0</v>
      </c>
      <c r="T274" s="142">
        <f>S274*H274</f>
        <v>0</v>
      </c>
      <c r="AR274" s="143" t="s">
        <v>172</v>
      </c>
      <c r="AT274" s="143" t="s">
        <v>167</v>
      </c>
      <c r="AU274" s="143" t="s">
        <v>88</v>
      </c>
      <c r="AY274" s="2" t="s">
        <v>165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2" t="s">
        <v>86</v>
      </c>
      <c r="BK274" s="144">
        <f>ROUND(I274*H274,2)</f>
        <v>0</v>
      </c>
      <c r="BL274" s="2" t="s">
        <v>172</v>
      </c>
      <c r="BM274" s="143" t="s">
        <v>2261</v>
      </c>
    </row>
    <row r="275" spans="2:65" s="16" customFormat="1">
      <c r="B275" s="17"/>
      <c r="C275" s="206"/>
      <c r="D275" s="145" t="s">
        <v>174</v>
      </c>
      <c r="F275" s="146" t="s">
        <v>2262</v>
      </c>
      <c r="I275" s="147"/>
      <c r="L275" s="17"/>
      <c r="M275" s="148"/>
      <c r="T275" s="41"/>
      <c r="AT275" s="2" t="s">
        <v>174</v>
      </c>
      <c r="AU275" s="2" t="s">
        <v>88</v>
      </c>
    </row>
    <row r="276" spans="2:65" s="149" customFormat="1" ht="11.25">
      <c r="B276" s="150"/>
      <c r="C276" s="207"/>
      <c r="D276" s="151" t="s">
        <v>176</v>
      </c>
      <c r="E276" s="152" t="s">
        <v>1</v>
      </c>
      <c r="F276" s="153" t="s">
        <v>2218</v>
      </c>
      <c r="H276" s="152" t="s">
        <v>1</v>
      </c>
      <c r="I276" s="154"/>
      <c r="L276" s="150"/>
      <c r="M276" s="155"/>
      <c r="T276" s="156"/>
      <c r="AT276" s="152" t="s">
        <v>176</v>
      </c>
      <c r="AU276" s="152" t="s">
        <v>88</v>
      </c>
      <c r="AV276" s="149" t="s">
        <v>86</v>
      </c>
      <c r="AW276" s="149" t="s">
        <v>34</v>
      </c>
      <c r="AX276" s="149" t="s">
        <v>78</v>
      </c>
      <c r="AY276" s="152" t="s">
        <v>165</v>
      </c>
    </row>
    <row r="277" spans="2:65" s="157" customFormat="1" ht="11.25">
      <c r="B277" s="158"/>
      <c r="C277" s="208"/>
      <c r="D277" s="151" t="s">
        <v>176</v>
      </c>
      <c r="E277" s="159" t="s">
        <v>1</v>
      </c>
      <c r="F277" s="160" t="s">
        <v>2263</v>
      </c>
      <c r="H277" s="161">
        <v>15.5</v>
      </c>
      <c r="I277" s="162"/>
      <c r="L277" s="158"/>
      <c r="M277" s="163"/>
      <c r="T277" s="164"/>
      <c r="AT277" s="159" t="s">
        <v>176</v>
      </c>
      <c r="AU277" s="159" t="s">
        <v>88</v>
      </c>
      <c r="AV277" s="157" t="s">
        <v>88</v>
      </c>
      <c r="AW277" s="157" t="s">
        <v>34</v>
      </c>
      <c r="AX277" s="157" t="s">
        <v>78</v>
      </c>
      <c r="AY277" s="159" t="s">
        <v>165</v>
      </c>
    </row>
    <row r="278" spans="2:65" s="157" customFormat="1" ht="11.25">
      <c r="B278" s="158"/>
      <c r="C278" s="208"/>
      <c r="D278" s="151" t="s">
        <v>176</v>
      </c>
      <c r="E278" s="159" t="s">
        <v>1</v>
      </c>
      <c r="F278" s="160" t="s">
        <v>2264</v>
      </c>
      <c r="H278" s="161">
        <v>8.6999999999999993</v>
      </c>
      <c r="I278" s="162"/>
      <c r="L278" s="158"/>
      <c r="M278" s="163"/>
      <c r="T278" s="164"/>
      <c r="AT278" s="159" t="s">
        <v>176</v>
      </c>
      <c r="AU278" s="159" t="s">
        <v>88</v>
      </c>
      <c r="AV278" s="157" t="s">
        <v>88</v>
      </c>
      <c r="AW278" s="157" t="s">
        <v>34</v>
      </c>
      <c r="AX278" s="157" t="s">
        <v>78</v>
      </c>
      <c r="AY278" s="159" t="s">
        <v>165</v>
      </c>
    </row>
    <row r="279" spans="2:65" s="157" customFormat="1" ht="11.25">
      <c r="B279" s="158"/>
      <c r="C279" s="208"/>
      <c r="D279" s="151" t="s">
        <v>176</v>
      </c>
      <c r="E279" s="159" t="s">
        <v>1</v>
      </c>
      <c r="F279" s="160" t="s">
        <v>2265</v>
      </c>
      <c r="H279" s="161">
        <v>12.3</v>
      </c>
      <c r="I279" s="162"/>
      <c r="L279" s="158"/>
      <c r="M279" s="163"/>
      <c r="T279" s="164"/>
      <c r="AT279" s="159" t="s">
        <v>176</v>
      </c>
      <c r="AU279" s="159" t="s">
        <v>88</v>
      </c>
      <c r="AV279" s="157" t="s">
        <v>88</v>
      </c>
      <c r="AW279" s="157" t="s">
        <v>34</v>
      </c>
      <c r="AX279" s="157" t="s">
        <v>78</v>
      </c>
      <c r="AY279" s="159" t="s">
        <v>165</v>
      </c>
    </row>
    <row r="280" spans="2:65" s="157" customFormat="1" ht="11.25">
      <c r="B280" s="158"/>
      <c r="C280" s="208"/>
      <c r="D280" s="151" t="s">
        <v>176</v>
      </c>
      <c r="E280" s="159" t="s">
        <v>1</v>
      </c>
      <c r="F280" s="160" t="s">
        <v>2266</v>
      </c>
      <c r="H280" s="161">
        <v>10.4</v>
      </c>
      <c r="I280" s="162"/>
      <c r="L280" s="158"/>
      <c r="M280" s="163"/>
      <c r="T280" s="164"/>
      <c r="AT280" s="159" t="s">
        <v>176</v>
      </c>
      <c r="AU280" s="159" t="s">
        <v>88</v>
      </c>
      <c r="AV280" s="157" t="s">
        <v>88</v>
      </c>
      <c r="AW280" s="157" t="s">
        <v>34</v>
      </c>
      <c r="AX280" s="157" t="s">
        <v>78</v>
      </c>
      <c r="AY280" s="159" t="s">
        <v>165</v>
      </c>
    </row>
    <row r="281" spans="2:65" s="157" customFormat="1" ht="11.25">
      <c r="B281" s="158"/>
      <c r="C281" s="208"/>
      <c r="D281" s="151" t="s">
        <v>176</v>
      </c>
      <c r="E281" s="159" t="s">
        <v>1</v>
      </c>
      <c r="F281" s="160" t="s">
        <v>2267</v>
      </c>
      <c r="H281" s="161">
        <v>13.9</v>
      </c>
      <c r="I281" s="162"/>
      <c r="L281" s="158"/>
      <c r="M281" s="163"/>
      <c r="T281" s="164"/>
      <c r="AT281" s="159" t="s">
        <v>176</v>
      </c>
      <c r="AU281" s="159" t="s">
        <v>88</v>
      </c>
      <c r="AV281" s="157" t="s">
        <v>88</v>
      </c>
      <c r="AW281" s="157" t="s">
        <v>34</v>
      </c>
      <c r="AX281" s="157" t="s">
        <v>78</v>
      </c>
      <c r="AY281" s="159" t="s">
        <v>165</v>
      </c>
    </row>
    <row r="282" spans="2:65" s="165" customFormat="1" ht="11.25">
      <c r="B282" s="166"/>
      <c r="C282" s="209"/>
      <c r="D282" s="151" t="s">
        <v>176</v>
      </c>
      <c r="E282" s="167" t="s">
        <v>1</v>
      </c>
      <c r="F282" s="168" t="s">
        <v>191</v>
      </c>
      <c r="H282" s="169">
        <v>60.8</v>
      </c>
      <c r="I282" s="170"/>
      <c r="L282" s="166"/>
      <c r="M282" s="171"/>
      <c r="T282" s="172"/>
      <c r="AT282" s="167" t="s">
        <v>176</v>
      </c>
      <c r="AU282" s="167" t="s">
        <v>88</v>
      </c>
      <c r="AV282" s="165" t="s">
        <v>172</v>
      </c>
      <c r="AW282" s="165" t="s">
        <v>34</v>
      </c>
      <c r="AX282" s="165" t="s">
        <v>86</v>
      </c>
      <c r="AY282" s="167" t="s">
        <v>165</v>
      </c>
    </row>
    <row r="283" spans="2:65" s="16" customFormat="1" ht="24.2" customHeight="1">
      <c r="B283" s="17"/>
      <c r="C283" s="213" t="s">
        <v>542</v>
      </c>
      <c r="D283" s="178" t="s">
        <v>416</v>
      </c>
      <c r="E283" s="179" t="s">
        <v>2268</v>
      </c>
      <c r="F283" s="180" t="s">
        <v>2269</v>
      </c>
      <c r="G283" s="181" t="s">
        <v>248</v>
      </c>
      <c r="H283" s="182">
        <v>61.712000000000003</v>
      </c>
      <c r="I283" s="183"/>
      <c r="J283" s="184">
        <f>ROUND(I283*H283,2)</f>
        <v>0</v>
      </c>
      <c r="K283" s="180" t="s">
        <v>171</v>
      </c>
      <c r="L283" s="185"/>
      <c r="M283" s="186" t="s">
        <v>1</v>
      </c>
      <c r="N283" s="187" t="s">
        <v>43</v>
      </c>
      <c r="P283" s="141">
        <f>O283*H283</f>
        <v>0</v>
      </c>
      <c r="Q283" s="141">
        <v>1.14E-2</v>
      </c>
      <c r="R283" s="141">
        <f>Q283*H283</f>
        <v>0.70351680000000005</v>
      </c>
      <c r="S283" s="141">
        <v>0</v>
      </c>
      <c r="T283" s="142">
        <f>S283*H283</f>
        <v>0</v>
      </c>
      <c r="AR283" s="143" t="s">
        <v>220</v>
      </c>
      <c r="AT283" s="143" t="s">
        <v>416</v>
      </c>
      <c r="AU283" s="143" t="s">
        <v>88</v>
      </c>
      <c r="AY283" s="2" t="s">
        <v>165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2" t="s">
        <v>86</v>
      </c>
      <c r="BK283" s="144">
        <f>ROUND(I283*H283,2)</f>
        <v>0</v>
      </c>
      <c r="BL283" s="2" t="s">
        <v>172</v>
      </c>
      <c r="BM283" s="143" t="s">
        <v>2270</v>
      </c>
    </row>
    <row r="284" spans="2:65" s="157" customFormat="1" ht="11.25">
      <c r="B284" s="158"/>
      <c r="C284" s="208"/>
      <c r="D284" s="151" t="s">
        <v>176</v>
      </c>
      <c r="F284" s="160" t="s">
        <v>2271</v>
      </c>
      <c r="H284" s="161">
        <v>61.712000000000003</v>
      </c>
      <c r="I284" s="162"/>
      <c r="L284" s="158"/>
      <c r="M284" s="163"/>
      <c r="T284" s="164"/>
      <c r="AT284" s="159" t="s">
        <v>176</v>
      </c>
      <c r="AU284" s="159" t="s">
        <v>88</v>
      </c>
      <c r="AV284" s="157" t="s">
        <v>88</v>
      </c>
      <c r="AW284" s="157" t="s">
        <v>4</v>
      </c>
      <c r="AX284" s="157" t="s">
        <v>86</v>
      </c>
      <c r="AY284" s="159" t="s">
        <v>165</v>
      </c>
    </row>
    <row r="285" spans="2:65" s="16" customFormat="1" ht="24.2" customHeight="1">
      <c r="B285" s="17"/>
      <c r="C285" s="205" t="s">
        <v>549</v>
      </c>
      <c r="D285" s="132" t="s">
        <v>167</v>
      </c>
      <c r="E285" s="133" t="s">
        <v>2272</v>
      </c>
      <c r="F285" s="134" t="s">
        <v>2273</v>
      </c>
      <c r="G285" s="135" t="s">
        <v>452</v>
      </c>
      <c r="H285" s="136">
        <v>1</v>
      </c>
      <c r="I285" s="137"/>
      <c r="J285" s="138">
        <f>ROUND(I285*H285,2)</f>
        <v>0</v>
      </c>
      <c r="K285" s="134" t="s">
        <v>171</v>
      </c>
      <c r="L285" s="17"/>
      <c r="M285" s="139" t="s">
        <v>1</v>
      </c>
      <c r="N285" s="140" t="s">
        <v>43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172</v>
      </c>
      <c r="AT285" s="143" t="s">
        <v>167</v>
      </c>
      <c r="AU285" s="143" t="s">
        <v>88</v>
      </c>
      <c r="AY285" s="2" t="s">
        <v>165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2" t="s">
        <v>86</v>
      </c>
      <c r="BK285" s="144">
        <f>ROUND(I285*H285,2)</f>
        <v>0</v>
      </c>
      <c r="BL285" s="2" t="s">
        <v>172</v>
      </c>
      <c r="BM285" s="143" t="s">
        <v>2274</v>
      </c>
    </row>
    <row r="286" spans="2:65" s="16" customFormat="1">
      <c r="B286" s="17"/>
      <c r="C286" s="206"/>
      <c r="D286" s="145" t="s">
        <v>174</v>
      </c>
      <c r="F286" s="146" t="s">
        <v>2275</v>
      </c>
      <c r="I286" s="147"/>
      <c r="L286" s="17"/>
      <c r="M286" s="148"/>
      <c r="T286" s="41"/>
      <c r="AT286" s="2" t="s">
        <v>174</v>
      </c>
      <c r="AU286" s="2" t="s">
        <v>88</v>
      </c>
    </row>
    <row r="287" spans="2:65" s="16" customFormat="1" ht="16.5" customHeight="1">
      <c r="B287" s="17"/>
      <c r="C287" s="213" t="s">
        <v>562</v>
      </c>
      <c r="D287" s="178" t="s">
        <v>416</v>
      </c>
      <c r="E287" s="179" t="s">
        <v>2276</v>
      </c>
      <c r="F287" s="180" t="s">
        <v>2277</v>
      </c>
      <c r="G287" s="181" t="s">
        <v>452</v>
      </c>
      <c r="H287" s="182">
        <v>1</v>
      </c>
      <c r="I287" s="183"/>
      <c r="J287" s="184">
        <f>ROUND(I287*H287,2)</f>
        <v>0</v>
      </c>
      <c r="K287" s="180" t="s">
        <v>171</v>
      </c>
      <c r="L287" s="185"/>
      <c r="M287" s="186" t="s">
        <v>1</v>
      </c>
      <c r="N287" s="187" t="s">
        <v>43</v>
      </c>
      <c r="P287" s="141">
        <f>O287*H287</f>
        <v>0</v>
      </c>
      <c r="Q287" s="141">
        <v>3.8999999999999999E-4</v>
      </c>
      <c r="R287" s="141">
        <f>Q287*H287</f>
        <v>3.8999999999999999E-4</v>
      </c>
      <c r="S287" s="141">
        <v>0</v>
      </c>
      <c r="T287" s="142">
        <f>S287*H287</f>
        <v>0</v>
      </c>
      <c r="AR287" s="143" t="s">
        <v>220</v>
      </c>
      <c r="AT287" s="143" t="s">
        <v>416</v>
      </c>
      <c r="AU287" s="143" t="s">
        <v>88</v>
      </c>
      <c r="AY287" s="2" t="s">
        <v>165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2" t="s">
        <v>86</v>
      </c>
      <c r="BK287" s="144">
        <f>ROUND(I287*H287,2)</f>
        <v>0</v>
      </c>
      <c r="BL287" s="2" t="s">
        <v>172</v>
      </c>
      <c r="BM287" s="143" t="s">
        <v>2278</v>
      </c>
    </row>
    <row r="288" spans="2:65" s="16" customFormat="1" ht="24.2" customHeight="1">
      <c r="B288" s="17"/>
      <c r="C288" s="205" t="s">
        <v>569</v>
      </c>
      <c r="D288" s="132" t="s">
        <v>167</v>
      </c>
      <c r="E288" s="133" t="s">
        <v>2279</v>
      </c>
      <c r="F288" s="134" t="s">
        <v>2280</v>
      </c>
      <c r="G288" s="135" t="s">
        <v>452</v>
      </c>
      <c r="H288" s="136">
        <v>1</v>
      </c>
      <c r="I288" s="137"/>
      <c r="J288" s="138">
        <f>ROUND(I288*H288,2)</f>
        <v>0</v>
      </c>
      <c r="K288" s="134" t="s">
        <v>171</v>
      </c>
      <c r="L288" s="17"/>
      <c r="M288" s="139" t="s">
        <v>1</v>
      </c>
      <c r="N288" s="140" t="s">
        <v>43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172</v>
      </c>
      <c r="AT288" s="143" t="s">
        <v>167</v>
      </c>
      <c r="AU288" s="143" t="s">
        <v>88</v>
      </c>
      <c r="AY288" s="2" t="s">
        <v>165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2" t="s">
        <v>86</v>
      </c>
      <c r="BK288" s="144">
        <f>ROUND(I288*H288,2)</f>
        <v>0</v>
      </c>
      <c r="BL288" s="2" t="s">
        <v>172</v>
      </c>
      <c r="BM288" s="143" t="s">
        <v>2281</v>
      </c>
    </row>
    <row r="289" spans="2:65" s="16" customFormat="1">
      <c r="B289" s="17"/>
      <c r="C289" s="206"/>
      <c r="D289" s="145" t="s">
        <v>174</v>
      </c>
      <c r="F289" s="146" t="s">
        <v>2282</v>
      </c>
      <c r="I289" s="147"/>
      <c r="L289" s="17"/>
      <c r="M289" s="148"/>
      <c r="T289" s="41"/>
      <c r="AT289" s="2" t="s">
        <v>174</v>
      </c>
      <c r="AU289" s="2" t="s">
        <v>88</v>
      </c>
    </row>
    <row r="290" spans="2:65" s="157" customFormat="1" ht="11.25">
      <c r="B290" s="158"/>
      <c r="C290" s="208"/>
      <c r="D290" s="151" t="s">
        <v>176</v>
      </c>
      <c r="E290" s="159" t="s">
        <v>1</v>
      </c>
      <c r="F290" s="160" t="s">
        <v>2283</v>
      </c>
      <c r="H290" s="161">
        <v>1</v>
      </c>
      <c r="I290" s="162"/>
      <c r="L290" s="158"/>
      <c r="M290" s="163"/>
      <c r="T290" s="164"/>
      <c r="AT290" s="159" t="s">
        <v>176</v>
      </c>
      <c r="AU290" s="159" t="s">
        <v>88</v>
      </c>
      <c r="AV290" s="157" t="s">
        <v>88</v>
      </c>
      <c r="AW290" s="157" t="s">
        <v>34</v>
      </c>
      <c r="AX290" s="157" t="s">
        <v>86</v>
      </c>
      <c r="AY290" s="159" t="s">
        <v>165</v>
      </c>
    </row>
    <row r="291" spans="2:65" s="16" customFormat="1" ht="16.5" customHeight="1">
      <c r="B291" s="17"/>
      <c r="C291" s="213" t="s">
        <v>578</v>
      </c>
      <c r="D291" s="178" t="s">
        <v>416</v>
      </c>
      <c r="E291" s="179" t="s">
        <v>2284</v>
      </c>
      <c r="F291" s="180" t="s">
        <v>2285</v>
      </c>
      <c r="G291" s="181" t="s">
        <v>452</v>
      </c>
      <c r="H291" s="182">
        <v>1</v>
      </c>
      <c r="I291" s="183"/>
      <c r="J291" s="184">
        <f>ROUND(I291*H291,2)</f>
        <v>0</v>
      </c>
      <c r="K291" s="180" t="s">
        <v>171</v>
      </c>
      <c r="L291" s="185"/>
      <c r="M291" s="186" t="s">
        <v>1</v>
      </c>
      <c r="N291" s="187" t="s">
        <v>43</v>
      </c>
      <c r="P291" s="141">
        <f>O291*H291</f>
        <v>0</v>
      </c>
      <c r="Q291" s="141">
        <v>8.4000000000000003E-4</v>
      </c>
      <c r="R291" s="141">
        <f>Q291*H291</f>
        <v>8.4000000000000003E-4</v>
      </c>
      <c r="S291" s="141">
        <v>0</v>
      </c>
      <c r="T291" s="142">
        <f>S291*H291</f>
        <v>0</v>
      </c>
      <c r="AR291" s="143" t="s">
        <v>220</v>
      </c>
      <c r="AT291" s="143" t="s">
        <v>416</v>
      </c>
      <c r="AU291" s="143" t="s">
        <v>88</v>
      </c>
      <c r="AY291" s="2" t="s">
        <v>165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2" t="s">
        <v>86</v>
      </c>
      <c r="BK291" s="144">
        <f>ROUND(I291*H291,2)</f>
        <v>0</v>
      </c>
      <c r="BL291" s="2" t="s">
        <v>172</v>
      </c>
      <c r="BM291" s="143" t="s">
        <v>2286</v>
      </c>
    </row>
    <row r="292" spans="2:65" s="16" customFormat="1" ht="24.2" customHeight="1">
      <c r="B292" s="17"/>
      <c r="C292" s="205" t="s">
        <v>583</v>
      </c>
      <c r="D292" s="132" t="s">
        <v>167</v>
      </c>
      <c r="E292" s="133" t="s">
        <v>2287</v>
      </c>
      <c r="F292" s="134" t="s">
        <v>2288</v>
      </c>
      <c r="G292" s="135" t="s">
        <v>452</v>
      </c>
      <c r="H292" s="136">
        <v>3</v>
      </c>
      <c r="I292" s="137"/>
      <c r="J292" s="138">
        <f>ROUND(I292*H292,2)</f>
        <v>0</v>
      </c>
      <c r="K292" s="134" t="s">
        <v>171</v>
      </c>
      <c r="L292" s="17"/>
      <c r="M292" s="139" t="s">
        <v>1</v>
      </c>
      <c r="N292" s="140" t="s">
        <v>43</v>
      </c>
      <c r="P292" s="141">
        <f>O292*H292</f>
        <v>0</v>
      </c>
      <c r="Q292" s="141">
        <v>0</v>
      </c>
      <c r="R292" s="141">
        <f>Q292*H292</f>
        <v>0</v>
      </c>
      <c r="S292" s="141">
        <v>0</v>
      </c>
      <c r="T292" s="142">
        <f>S292*H292</f>
        <v>0</v>
      </c>
      <c r="AR292" s="143" t="s">
        <v>172</v>
      </c>
      <c r="AT292" s="143" t="s">
        <v>167</v>
      </c>
      <c r="AU292" s="143" t="s">
        <v>88</v>
      </c>
      <c r="AY292" s="2" t="s">
        <v>165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2" t="s">
        <v>86</v>
      </c>
      <c r="BK292" s="144">
        <f>ROUND(I292*H292,2)</f>
        <v>0</v>
      </c>
      <c r="BL292" s="2" t="s">
        <v>172</v>
      </c>
      <c r="BM292" s="143" t="s">
        <v>2289</v>
      </c>
    </row>
    <row r="293" spans="2:65" s="16" customFormat="1">
      <c r="B293" s="17"/>
      <c r="C293" s="206"/>
      <c r="D293" s="145" t="s">
        <v>174</v>
      </c>
      <c r="F293" s="146" t="s">
        <v>2290</v>
      </c>
      <c r="I293" s="147"/>
      <c r="L293" s="17"/>
      <c r="M293" s="148"/>
      <c r="T293" s="41"/>
      <c r="AT293" s="2" t="s">
        <v>174</v>
      </c>
      <c r="AU293" s="2" t="s">
        <v>88</v>
      </c>
    </row>
    <row r="294" spans="2:65" s="16" customFormat="1" ht="16.5" customHeight="1">
      <c r="B294" s="17"/>
      <c r="C294" s="213" t="s">
        <v>590</v>
      </c>
      <c r="D294" s="178" t="s">
        <v>416</v>
      </c>
      <c r="E294" s="179" t="s">
        <v>2291</v>
      </c>
      <c r="F294" s="180" t="s">
        <v>2292</v>
      </c>
      <c r="G294" s="181" t="s">
        <v>452</v>
      </c>
      <c r="H294" s="182">
        <v>3</v>
      </c>
      <c r="I294" s="183"/>
      <c r="J294" s="184">
        <f>ROUND(I294*H294,2)</f>
        <v>0</v>
      </c>
      <c r="K294" s="180" t="s">
        <v>171</v>
      </c>
      <c r="L294" s="185"/>
      <c r="M294" s="186" t="s">
        <v>1</v>
      </c>
      <c r="N294" s="187" t="s">
        <v>43</v>
      </c>
      <c r="P294" s="141">
        <f>O294*H294</f>
        <v>0</v>
      </c>
      <c r="Q294" s="141">
        <v>7.2000000000000005E-4</v>
      </c>
      <c r="R294" s="141">
        <f>Q294*H294</f>
        <v>2.16E-3</v>
      </c>
      <c r="S294" s="141">
        <v>0</v>
      </c>
      <c r="T294" s="142">
        <f>S294*H294</f>
        <v>0</v>
      </c>
      <c r="AR294" s="143" t="s">
        <v>220</v>
      </c>
      <c r="AT294" s="143" t="s">
        <v>416</v>
      </c>
      <c r="AU294" s="143" t="s">
        <v>88</v>
      </c>
      <c r="AY294" s="2" t="s">
        <v>165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2" t="s">
        <v>86</v>
      </c>
      <c r="BK294" s="144">
        <f>ROUND(I294*H294,2)</f>
        <v>0</v>
      </c>
      <c r="BL294" s="2" t="s">
        <v>172</v>
      </c>
      <c r="BM294" s="143" t="s">
        <v>2293</v>
      </c>
    </row>
    <row r="295" spans="2:65" s="16" customFormat="1" ht="24.2" customHeight="1">
      <c r="B295" s="17"/>
      <c r="C295" s="205" t="s">
        <v>596</v>
      </c>
      <c r="D295" s="132" t="s">
        <v>167</v>
      </c>
      <c r="E295" s="133" t="s">
        <v>2294</v>
      </c>
      <c r="F295" s="134" t="s">
        <v>2295</v>
      </c>
      <c r="G295" s="135" t="s">
        <v>452</v>
      </c>
      <c r="H295" s="136">
        <v>2</v>
      </c>
      <c r="I295" s="137"/>
      <c r="J295" s="138">
        <f>ROUND(I295*H295,2)</f>
        <v>0</v>
      </c>
      <c r="K295" s="134" t="s">
        <v>171</v>
      </c>
      <c r="L295" s="17"/>
      <c r="M295" s="139" t="s">
        <v>1</v>
      </c>
      <c r="N295" s="140" t="s">
        <v>43</v>
      </c>
      <c r="P295" s="141">
        <f>O295*H295</f>
        <v>0</v>
      </c>
      <c r="Q295" s="141">
        <v>0</v>
      </c>
      <c r="R295" s="141">
        <f>Q295*H295</f>
        <v>0</v>
      </c>
      <c r="S295" s="141">
        <v>0</v>
      </c>
      <c r="T295" s="142">
        <f>S295*H295</f>
        <v>0</v>
      </c>
      <c r="AR295" s="143" t="s">
        <v>172</v>
      </c>
      <c r="AT295" s="143" t="s">
        <v>167</v>
      </c>
      <c r="AU295" s="143" t="s">
        <v>88</v>
      </c>
      <c r="AY295" s="2" t="s">
        <v>165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2" t="s">
        <v>86</v>
      </c>
      <c r="BK295" s="144">
        <f>ROUND(I295*H295,2)</f>
        <v>0</v>
      </c>
      <c r="BL295" s="2" t="s">
        <v>172</v>
      </c>
      <c r="BM295" s="143" t="s">
        <v>2296</v>
      </c>
    </row>
    <row r="296" spans="2:65" s="16" customFormat="1">
      <c r="B296" s="17"/>
      <c r="C296" s="206"/>
      <c r="D296" s="145" t="s">
        <v>174</v>
      </c>
      <c r="F296" s="146" t="s">
        <v>2297</v>
      </c>
      <c r="I296" s="147"/>
      <c r="L296" s="17"/>
      <c r="M296" s="148"/>
      <c r="T296" s="41"/>
      <c r="AT296" s="2" t="s">
        <v>174</v>
      </c>
      <c r="AU296" s="2" t="s">
        <v>88</v>
      </c>
    </row>
    <row r="297" spans="2:65" s="157" customFormat="1" ht="11.25">
      <c r="B297" s="158"/>
      <c r="C297" s="208"/>
      <c r="D297" s="151" t="s">
        <v>176</v>
      </c>
      <c r="E297" s="159" t="s">
        <v>1</v>
      </c>
      <c r="F297" s="160" t="s">
        <v>2298</v>
      </c>
      <c r="H297" s="161">
        <v>2</v>
      </c>
      <c r="I297" s="162"/>
      <c r="L297" s="158"/>
      <c r="M297" s="163"/>
      <c r="T297" s="164"/>
      <c r="AT297" s="159" t="s">
        <v>176</v>
      </c>
      <c r="AU297" s="159" t="s">
        <v>88</v>
      </c>
      <c r="AV297" s="157" t="s">
        <v>88</v>
      </c>
      <c r="AW297" s="157" t="s">
        <v>34</v>
      </c>
      <c r="AX297" s="157" t="s">
        <v>86</v>
      </c>
      <c r="AY297" s="159" t="s">
        <v>165</v>
      </c>
    </row>
    <row r="298" spans="2:65" s="16" customFormat="1" ht="16.5" customHeight="1">
      <c r="B298" s="17"/>
      <c r="C298" s="213" t="s">
        <v>603</v>
      </c>
      <c r="D298" s="178" t="s">
        <v>416</v>
      </c>
      <c r="E298" s="179" t="s">
        <v>2299</v>
      </c>
      <c r="F298" s="180" t="s">
        <v>2300</v>
      </c>
      <c r="G298" s="181" t="s">
        <v>452</v>
      </c>
      <c r="H298" s="182">
        <v>2</v>
      </c>
      <c r="I298" s="183"/>
      <c r="J298" s="184">
        <f>ROUND(I298*H298,2)</f>
        <v>0</v>
      </c>
      <c r="K298" s="180" t="s">
        <v>171</v>
      </c>
      <c r="L298" s="185"/>
      <c r="M298" s="186" t="s">
        <v>1</v>
      </c>
      <c r="N298" s="187" t="s">
        <v>43</v>
      </c>
      <c r="P298" s="141">
        <f>O298*H298</f>
        <v>0</v>
      </c>
      <c r="Q298" s="141">
        <v>1.2099999999999999E-3</v>
      </c>
      <c r="R298" s="141">
        <f>Q298*H298</f>
        <v>2.4199999999999998E-3</v>
      </c>
      <c r="S298" s="141">
        <v>0</v>
      </c>
      <c r="T298" s="142">
        <f>S298*H298</f>
        <v>0</v>
      </c>
      <c r="AR298" s="143" t="s">
        <v>220</v>
      </c>
      <c r="AT298" s="143" t="s">
        <v>416</v>
      </c>
      <c r="AU298" s="143" t="s">
        <v>88</v>
      </c>
      <c r="AY298" s="2" t="s">
        <v>165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2" t="s">
        <v>86</v>
      </c>
      <c r="BK298" s="144">
        <f>ROUND(I298*H298,2)</f>
        <v>0</v>
      </c>
      <c r="BL298" s="2" t="s">
        <v>172</v>
      </c>
      <c r="BM298" s="143" t="s">
        <v>2301</v>
      </c>
    </row>
    <row r="299" spans="2:65" s="16" customFormat="1" ht="24.2" customHeight="1">
      <c r="B299" s="17"/>
      <c r="C299" s="205" t="s">
        <v>610</v>
      </c>
      <c r="D299" s="132" t="s">
        <v>167</v>
      </c>
      <c r="E299" s="133" t="s">
        <v>2302</v>
      </c>
      <c r="F299" s="134" t="s">
        <v>2303</v>
      </c>
      <c r="G299" s="135" t="s">
        <v>452</v>
      </c>
      <c r="H299" s="136">
        <v>1</v>
      </c>
      <c r="I299" s="137"/>
      <c r="J299" s="138">
        <f>ROUND(I299*H299,2)</f>
        <v>0</v>
      </c>
      <c r="K299" s="134" t="s">
        <v>171</v>
      </c>
      <c r="L299" s="17"/>
      <c r="M299" s="139" t="s">
        <v>1</v>
      </c>
      <c r="N299" s="140" t="s">
        <v>43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172</v>
      </c>
      <c r="AT299" s="143" t="s">
        <v>167</v>
      </c>
      <c r="AU299" s="143" t="s">
        <v>88</v>
      </c>
      <c r="AY299" s="2" t="s">
        <v>165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2" t="s">
        <v>86</v>
      </c>
      <c r="BK299" s="144">
        <f>ROUND(I299*H299,2)</f>
        <v>0</v>
      </c>
      <c r="BL299" s="2" t="s">
        <v>172</v>
      </c>
      <c r="BM299" s="143" t="s">
        <v>2304</v>
      </c>
    </row>
    <row r="300" spans="2:65" s="16" customFormat="1">
      <c r="B300" s="17"/>
      <c r="C300" s="206"/>
      <c r="D300" s="145" t="s">
        <v>174</v>
      </c>
      <c r="F300" s="146" t="s">
        <v>2305</v>
      </c>
      <c r="I300" s="147"/>
      <c r="L300" s="17"/>
      <c r="M300" s="148"/>
      <c r="T300" s="41"/>
      <c r="AT300" s="2" t="s">
        <v>174</v>
      </c>
      <c r="AU300" s="2" t="s">
        <v>88</v>
      </c>
    </row>
    <row r="301" spans="2:65" s="157" customFormat="1" ht="11.25">
      <c r="B301" s="158"/>
      <c r="C301" s="208"/>
      <c r="D301" s="151" t="s">
        <v>176</v>
      </c>
      <c r="E301" s="159" t="s">
        <v>1</v>
      </c>
      <c r="F301" s="160" t="s">
        <v>2306</v>
      </c>
      <c r="H301" s="161">
        <v>1</v>
      </c>
      <c r="I301" s="162"/>
      <c r="L301" s="158"/>
      <c r="M301" s="163"/>
      <c r="T301" s="164"/>
      <c r="AT301" s="159" t="s">
        <v>176</v>
      </c>
      <c r="AU301" s="159" t="s">
        <v>88</v>
      </c>
      <c r="AV301" s="157" t="s">
        <v>88</v>
      </c>
      <c r="AW301" s="157" t="s">
        <v>34</v>
      </c>
      <c r="AX301" s="157" t="s">
        <v>86</v>
      </c>
      <c r="AY301" s="159" t="s">
        <v>165</v>
      </c>
    </row>
    <row r="302" spans="2:65" s="16" customFormat="1" ht="16.5" customHeight="1">
      <c r="B302" s="17"/>
      <c r="C302" s="213" t="s">
        <v>616</v>
      </c>
      <c r="D302" s="178" t="s">
        <v>416</v>
      </c>
      <c r="E302" s="179" t="s">
        <v>2307</v>
      </c>
      <c r="F302" s="180" t="s">
        <v>2308</v>
      </c>
      <c r="G302" s="181" t="s">
        <v>452</v>
      </c>
      <c r="H302" s="182">
        <v>1</v>
      </c>
      <c r="I302" s="183"/>
      <c r="J302" s="184">
        <f>ROUND(I302*H302,2)</f>
        <v>0</v>
      </c>
      <c r="K302" s="180" t="s">
        <v>171</v>
      </c>
      <c r="L302" s="185"/>
      <c r="M302" s="186" t="s">
        <v>1</v>
      </c>
      <c r="N302" s="187" t="s">
        <v>43</v>
      </c>
      <c r="P302" s="141">
        <f>O302*H302</f>
        <v>0</v>
      </c>
      <c r="Q302" s="141">
        <v>1.41E-3</v>
      </c>
      <c r="R302" s="141">
        <f>Q302*H302</f>
        <v>1.41E-3</v>
      </c>
      <c r="S302" s="141">
        <v>0</v>
      </c>
      <c r="T302" s="142">
        <f>S302*H302</f>
        <v>0</v>
      </c>
      <c r="AR302" s="143" t="s">
        <v>220</v>
      </c>
      <c r="AT302" s="143" t="s">
        <v>416</v>
      </c>
      <c r="AU302" s="143" t="s">
        <v>88</v>
      </c>
      <c r="AY302" s="2" t="s">
        <v>165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2" t="s">
        <v>86</v>
      </c>
      <c r="BK302" s="144">
        <f>ROUND(I302*H302,2)</f>
        <v>0</v>
      </c>
      <c r="BL302" s="2" t="s">
        <v>172</v>
      </c>
      <c r="BM302" s="143" t="s">
        <v>2309</v>
      </c>
    </row>
    <row r="303" spans="2:65" s="16" customFormat="1" ht="24.2" customHeight="1">
      <c r="B303" s="17"/>
      <c r="C303" s="205" t="s">
        <v>622</v>
      </c>
      <c r="D303" s="132" t="s">
        <v>167</v>
      </c>
      <c r="E303" s="133" t="s">
        <v>2310</v>
      </c>
      <c r="F303" s="134" t="s">
        <v>2311</v>
      </c>
      <c r="G303" s="135" t="s">
        <v>452</v>
      </c>
      <c r="H303" s="136">
        <v>8</v>
      </c>
      <c r="I303" s="137"/>
      <c r="J303" s="138">
        <f>ROUND(I303*H303,2)</f>
        <v>0</v>
      </c>
      <c r="K303" s="134" t="s">
        <v>171</v>
      </c>
      <c r="L303" s="17"/>
      <c r="M303" s="139" t="s">
        <v>1</v>
      </c>
      <c r="N303" s="140" t="s">
        <v>43</v>
      </c>
      <c r="P303" s="141">
        <f>O303*H303</f>
        <v>0</v>
      </c>
      <c r="Q303" s="141">
        <v>0</v>
      </c>
      <c r="R303" s="141">
        <f>Q303*H303</f>
        <v>0</v>
      </c>
      <c r="S303" s="141">
        <v>0</v>
      </c>
      <c r="T303" s="142">
        <f>S303*H303</f>
        <v>0</v>
      </c>
      <c r="AR303" s="143" t="s">
        <v>172</v>
      </c>
      <c r="AT303" s="143" t="s">
        <v>167</v>
      </c>
      <c r="AU303" s="143" t="s">
        <v>88</v>
      </c>
      <c r="AY303" s="2" t="s">
        <v>165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2" t="s">
        <v>86</v>
      </c>
      <c r="BK303" s="144">
        <f>ROUND(I303*H303,2)</f>
        <v>0</v>
      </c>
      <c r="BL303" s="2" t="s">
        <v>172</v>
      </c>
      <c r="BM303" s="143" t="s">
        <v>2312</v>
      </c>
    </row>
    <row r="304" spans="2:65" s="16" customFormat="1">
      <c r="B304" s="17"/>
      <c r="C304" s="206"/>
      <c r="D304" s="145" t="s">
        <v>174</v>
      </c>
      <c r="F304" s="146" t="s">
        <v>2313</v>
      </c>
      <c r="I304" s="147"/>
      <c r="L304" s="17"/>
      <c r="M304" s="148"/>
      <c r="T304" s="41"/>
      <c r="AT304" s="2" t="s">
        <v>174</v>
      </c>
      <c r="AU304" s="2" t="s">
        <v>88</v>
      </c>
    </row>
    <row r="305" spans="2:65" s="157" customFormat="1" ht="11.25">
      <c r="B305" s="158"/>
      <c r="C305" s="208"/>
      <c r="D305" s="151" t="s">
        <v>176</v>
      </c>
      <c r="E305" s="159" t="s">
        <v>1</v>
      </c>
      <c r="F305" s="160" t="s">
        <v>2314</v>
      </c>
      <c r="H305" s="161">
        <v>4</v>
      </c>
      <c r="I305" s="162"/>
      <c r="L305" s="158"/>
      <c r="M305" s="163"/>
      <c r="T305" s="164"/>
      <c r="AT305" s="159" t="s">
        <v>176</v>
      </c>
      <c r="AU305" s="159" t="s">
        <v>88</v>
      </c>
      <c r="AV305" s="157" t="s">
        <v>88</v>
      </c>
      <c r="AW305" s="157" t="s">
        <v>34</v>
      </c>
      <c r="AX305" s="157" t="s">
        <v>78</v>
      </c>
      <c r="AY305" s="159" t="s">
        <v>165</v>
      </c>
    </row>
    <row r="306" spans="2:65" s="157" customFormat="1" ht="11.25">
      <c r="B306" s="158"/>
      <c r="C306" s="208"/>
      <c r="D306" s="151" t="s">
        <v>176</v>
      </c>
      <c r="E306" s="159" t="s">
        <v>1</v>
      </c>
      <c r="F306" s="160" t="s">
        <v>2315</v>
      </c>
      <c r="H306" s="161">
        <v>2</v>
      </c>
      <c r="I306" s="162"/>
      <c r="L306" s="158"/>
      <c r="M306" s="163"/>
      <c r="T306" s="164"/>
      <c r="AT306" s="159" t="s">
        <v>176</v>
      </c>
      <c r="AU306" s="159" t="s">
        <v>88</v>
      </c>
      <c r="AV306" s="157" t="s">
        <v>88</v>
      </c>
      <c r="AW306" s="157" t="s">
        <v>34</v>
      </c>
      <c r="AX306" s="157" t="s">
        <v>78</v>
      </c>
      <c r="AY306" s="159" t="s">
        <v>165</v>
      </c>
    </row>
    <row r="307" spans="2:65" s="157" customFormat="1" ht="22.5">
      <c r="B307" s="158"/>
      <c r="C307" s="208"/>
      <c r="D307" s="151" t="s">
        <v>176</v>
      </c>
      <c r="E307" s="159" t="s">
        <v>1</v>
      </c>
      <c r="F307" s="160" t="s">
        <v>2316</v>
      </c>
      <c r="H307" s="161">
        <v>2</v>
      </c>
      <c r="I307" s="162"/>
      <c r="L307" s="158"/>
      <c r="M307" s="163"/>
      <c r="T307" s="164"/>
      <c r="AT307" s="159" t="s">
        <v>176</v>
      </c>
      <c r="AU307" s="159" t="s">
        <v>88</v>
      </c>
      <c r="AV307" s="157" t="s">
        <v>88</v>
      </c>
      <c r="AW307" s="157" t="s">
        <v>34</v>
      </c>
      <c r="AX307" s="157" t="s">
        <v>78</v>
      </c>
      <c r="AY307" s="159" t="s">
        <v>165</v>
      </c>
    </row>
    <row r="308" spans="2:65" s="165" customFormat="1" ht="11.25">
      <c r="B308" s="166"/>
      <c r="C308" s="209"/>
      <c r="D308" s="151" t="s">
        <v>176</v>
      </c>
      <c r="E308" s="167" t="s">
        <v>1</v>
      </c>
      <c r="F308" s="168" t="s">
        <v>191</v>
      </c>
      <c r="H308" s="169">
        <v>8</v>
      </c>
      <c r="I308" s="170"/>
      <c r="L308" s="166"/>
      <c r="M308" s="171"/>
      <c r="T308" s="172"/>
      <c r="AT308" s="167" t="s">
        <v>176</v>
      </c>
      <c r="AU308" s="167" t="s">
        <v>88</v>
      </c>
      <c r="AV308" s="165" t="s">
        <v>172</v>
      </c>
      <c r="AW308" s="165" t="s">
        <v>34</v>
      </c>
      <c r="AX308" s="165" t="s">
        <v>86</v>
      </c>
      <c r="AY308" s="167" t="s">
        <v>165</v>
      </c>
    </row>
    <row r="309" spans="2:65" s="16" customFormat="1" ht="16.5" customHeight="1">
      <c r="B309" s="17"/>
      <c r="C309" s="213" t="s">
        <v>630</v>
      </c>
      <c r="D309" s="178" t="s">
        <v>416</v>
      </c>
      <c r="E309" s="179" t="s">
        <v>2317</v>
      </c>
      <c r="F309" s="180" t="s">
        <v>2318</v>
      </c>
      <c r="G309" s="181" t="s">
        <v>452</v>
      </c>
      <c r="H309" s="182">
        <v>8</v>
      </c>
      <c r="I309" s="183"/>
      <c r="J309" s="184">
        <f>ROUND(I309*H309,2)</f>
        <v>0</v>
      </c>
      <c r="K309" s="180" t="s">
        <v>171</v>
      </c>
      <c r="L309" s="185"/>
      <c r="M309" s="186" t="s">
        <v>1</v>
      </c>
      <c r="N309" s="187" t="s">
        <v>43</v>
      </c>
      <c r="P309" s="141">
        <f>O309*H309</f>
        <v>0</v>
      </c>
      <c r="Q309" s="141">
        <v>5.7999999999999996E-3</v>
      </c>
      <c r="R309" s="141">
        <f>Q309*H309</f>
        <v>4.6399999999999997E-2</v>
      </c>
      <c r="S309" s="141">
        <v>0</v>
      </c>
      <c r="T309" s="142">
        <f>S309*H309</f>
        <v>0</v>
      </c>
      <c r="AR309" s="143" t="s">
        <v>220</v>
      </c>
      <c r="AT309" s="143" t="s">
        <v>416</v>
      </c>
      <c r="AU309" s="143" t="s">
        <v>88</v>
      </c>
      <c r="AY309" s="2" t="s">
        <v>165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2" t="s">
        <v>86</v>
      </c>
      <c r="BK309" s="144">
        <f>ROUND(I309*H309,2)</f>
        <v>0</v>
      </c>
      <c r="BL309" s="2" t="s">
        <v>172</v>
      </c>
      <c r="BM309" s="143" t="s">
        <v>2319</v>
      </c>
    </row>
    <row r="310" spans="2:65" s="16" customFormat="1" ht="24.2" customHeight="1">
      <c r="B310" s="17"/>
      <c r="C310" s="205" t="s">
        <v>636</v>
      </c>
      <c r="D310" s="132" t="s">
        <v>167</v>
      </c>
      <c r="E310" s="133" t="s">
        <v>1921</v>
      </c>
      <c r="F310" s="134" t="s">
        <v>1922</v>
      </c>
      <c r="G310" s="135" t="s">
        <v>248</v>
      </c>
      <c r="H310" s="136">
        <v>9.9</v>
      </c>
      <c r="I310" s="137"/>
      <c r="J310" s="138">
        <f>ROUND(I310*H310,2)</f>
        <v>0</v>
      </c>
      <c r="K310" s="134" t="s">
        <v>171</v>
      </c>
      <c r="L310" s="17"/>
      <c r="M310" s="139" t="s">
        <v>1</v>
      </c>
      <c r="N310" s="140" t="s">
        <v>43</v>
      </c>
      <c r="P310" s="141">
        <f>O310*H310</f>
        <v>0</v>
      </c>
      <c r="Q310" s="141">
        <v>3.0000000000000001E-5</v>
      </c>
      <c r="R310" s="141">
        <f>Q310*H310</f>
        <v>2.9700000000000001E-4</v>
      </c>
      <c r="S310" s="141">
        <v>0</v>
      </c>
      <c r="T310" s="142">
        <f>S310*H310</f>
        <v>0</v>
      </c>
      <c r="AR310" s="143" t="s">
        <v>172</v>
      </c>
      <c r="AT310" s="143" t="s">
        <v>167</v>
      </c>
      <c r="AU310" s="143" t="s">
        <v>88</v>
      </c>
      <c r="AY310" s="2" t="s">
        <v>165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2" t="s">
        <v>86</v>
      </c>
      <c r="BK310" s="144">
        <f>ROUND(I310*H310,2)</f>
        <v>0</v>
      </c>
      <c r="BL310" s="2" t="s">
        <v>172</v>
      </c>
      <c r="BM310" s="143" t="s">
        <v>2320</v>
      </c>
    </row>
    <row r="311" spans="2:65" s="16" customFormat="1">
      <c r="B311" s="17"/>
      <c r="C311" s="206"/>
      <c r="D311" s="145" t="s">
        <v>174</v>
      </c>
      <c r="F311" s="146" t="s">
        <v>1924</v>
      </c>
      <c r="I311" s="147"/>
      <c r="L311" s="17"/>
      <c r="M311" s="148"/>
      <c r="T311" s="41"/>
      <c r="AT311" s="2" t="s">
        <v>174</v>
      </c>
      <c r="AU311" s="2" t="s">
        <v>88</v>
      </c>
    </row>
    <row r="312" spans="2:65" s="149" customFormat="1" ht="11.25">
      <c r="B312" s="150"/>
      <c r="C312" s="207"/>
      <c r="D312" s="151" t="s">
        <v>176</v>
      </c>
      <c r="E312" s="152" t="s">
        <v>1</v>
      </c>
      <c r="F312" s="153" t="s">
        <v>2218</v>
      </c>
      <c r="H312" s="152" t="s">
        <v>1</v>
      </c>
      <c r="I312" s="154"/>
      <c r="L312" s="150"/>
      <c r="M312" s="155"/>
      <c r="T312" s="156"/>
      <c r="AT312" s="152" t="s">
        <v>176</v>
      </c>
      <c r="AU312" s="152" t="s">
        <v>88</v>
      </c>
      <c r="AV312" s="149" t="s">
        <v>86</v>
      </c>
      <c r="AW312" s="149" t="s">
        <v>34</v>
      </c>
      <c r="AX312" s="149" t="s">
        <v>78</v>
      </c>
      <c r="AY312" s="152" t="s">
        <v>165</v>
      </c>
    </row>
    <row r="313" spans="2:65" s="157" customFormat="1" ht="11.25">
      <c r="B313" s="158"/>
      <c r="C313" s="208"/>
      <c r="D313" s="151" t="s">
        <v>176</v>
      </c>
      <c r="E313" s="159" t="s">
        <v>1</v>
      </c>
      <c r="F313" s="160" t="s">
        <v>2321</v>
      </c>
      <c r="H313" s="161">
        <v>9.9</v>
      </c>
      <c r="I313" s="162"/>
      <c r="L313" s="158"/>
      <c r="M313" s="163"/>
      <c r="T313" s="164"/>
      <c r="AT313" s="159" t="s">
        <v>176</v>
      </c>
      <c r="AU313" s="159" t="s">
        <v>88</v>
      </c>
      <c r="AV313" s="157" t="s">
        <v>88</v>
      </c>
      <c r="AW313" s="157" t="s">
        <v>34</v>
      </c>
      <c r="AX313" s="157" t="s">
        <v>86</v>
      </c>
      <c r="AY313" s="159" t="s">
        <v>165</v>
      </c>
    </row>
    <row r="314" spans="2:65" s="16" customFormat="1" ht="24.2" customHeight="1">
      <c r="B314" s="17"/>
      <c r="C314" s="213" t="s">
        <v>642</v>
      </c>
      <c r="D314" s="178" t="s">
        <v>416</v>
      </c>
      <c r="E314" s="179" t="s">
        <v>1927</v>
      </c>
      <c r="F314" s="180" t="s">
        <v>1928</v>
      </c>
      <c r="G314" s="181" t="s">
        <v>248</v>
      </c>
      <c r="H314" s="182">
        <v>10.048999999999999</v>
      </c>
      <c r="I314" s="183"/>
      <c r="J314" s="184">
        <f>ROUND(I314*H314,2)</f>
        <v>0</v>
      </c>
      <c r="K314" s="180" t="s">
        <v>171</v>
      </c>
      <c r="L314" s="185"/>
      <c r="M314" s="186" t="s">
        <v>1</v>
      </c>
      <c r="N314" s="187" t="s">
        <v>43</v>
      </c>
      <c r="P314" s="141">
        <f>O314*H314</f>
        <v>0</v>
      </c>
      <c r="Q314" s="141">
        <v>1.83E-2</v>
      </c>
      <c r="R314" s="141">
        <f>Q314*H314</f>
        <v>0.1838967</v>
      </c>
      <c r="S314" s="141">
        <v>0</v>
      </c>
      <c r="T314" s="142">
        <f>S314*H314</f>
        <v>0</v>
      </c>
      <c r="AR314" s="143" t="s">
        <v>220</v>
      </c>
      <c r="AT314" s="143" t="s">
        <v>416</v>
      </c>
      <c r="AU314" s="143" t="s">
        <v>88</v>
      </c>
      <c r="AY314" s="2" t="s">
        <v>165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2" t="s">
        <v>86</v>
      </c>
      <c r="BK314" s="144">
        <f>ROUND(I314*H314,2)</f>
        <v>0</v>
      </c>
      <c r="BL314" s="2" t="s">
        <v>172</v>
      </c>
      <c r="BM314" s="143" t="s">
        <v>2322</v>
      </c>
    </row>
    <row r="315" spans="2:65" s="157" customFormat="1" ht="11.25">
      <c r="B315" s="158"/>
      <c r="C315" s="208"/>
      <c r="D315" s="151" t="s">
        <v>176</v>
      </c>
      <c r="F315" s="160" t="s">
        <v>2323</v>
      </c>
      <c r="H315" s="161">
        <v>10.048999999999999</v>
      </c>
      <c r="I315" s="162"/>
      <c r="L315" s="158"/>
      <c r="M315" s="163"/>
      <c r="T315" s="164"/>
      <c r="AT315" s="159" t="s">
        <v>176</v>
      </c>
      <c r="AU315" s="159" t="s">
        <v>88</v>
      </c>
      <c r="AV315" s="157" t="s">
        <v>88</v>
      </c>
      <c r="AW315" s="157" t="s">
        <v>4</v>
      </c>
      <c r="AX315" s="157" t="s">
        <v>86</v>
      </c>
      <c r="AY315" s="159" t="s">
        <v>165</v>
      </c>
    </row>
    <row r="316" spans="2:65" s="16" customFormat="1" ht="37.9" customHeight="1">
      <c r="B316" s="17"/>
      <c r="C316" s="205" t="s">
        <v>648</v>
      </c>
      <c r="D316" s="132" t="s">
        <v>167</v>
      </c>
      <c r="E316" s="133" t="s">
        <v>2324</v>
      </c>
      <c r="F316" s="134" t="s">
        <v>2325</v>
      </c>
      <c r="G316" s="135" t="s">
        <v>248</v>
      </c>
      <c r="H316" s="136">
        <v>70.7</v>
      </c>
      <c r="I316" s="137"/>
      <c r="J316" s="138">
        <f>ROUND(I316*H316,2)</f>
        <v>0</v>
      </c>
      <c r="K316" s="134" t="s">
        <v>1</v>
      </c>
      <c r="L316" s="17"/>
      <c r="M316" s="139" t="s">
        <v>1</v>
      </c>
      <c r="N316" s="140" t="s">
        <v>43</v>
      </c>
      <c r="P316" s="141">
        <f>O316*H316</f>
        <v>0</v>
      </c>
      <c r="Q316" s="141">
        <v>0</v>
      </c>
      <c r="R316" s="141">
        <f>Q316*H316</f>
        <v>0</v>
      </c>
      <c r="S316" s="141">
        <v>0</v>
      </c>
      <c r="T316" s="142">
        <f>S316*H316</f>
        <v>0</v>
      </c>
      <c r="AR316" s="143" t="s">
        <v>172</v>
      </c>
      <c r="AT316" s="143" t="s">
        <v>167</v>
      </c>
      <c r="AU316" s="143" t="s">
        <v>88</v>
      </c>
      <c r="AY316" s="2" t="s">
        <v>165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2" t="s">
        <v>86</v>
      </c>
      <c r="BK316" s="144">
        <f>ROUND(I316*H316,2)</f>
        <v>0</v>
      </c>
      <c r="BL316" s="2" t="s">
        <v>172</v>
      </c>
      <c r="BM316" s="143" t="s">
        <v>2326</v>
      </c>
    </row>
    <row r="317" spans="2:65" s="149" customFormat="1" ht="11.25">
      <c r="B317" s="150"/>
      <c r="C317" s="207"/>
      <c r="D317" s="151" t="s">
        <v>176</v>
      </c>
      <c r="E317" s="152" t="s">
        <v>1</v>
      </c>
      <c r="F317" s="153" t="s">
        <v>2327</v>
      </c>
      <c r="H317" s="152" t="s">
        <v>1</v>
      </c>
      <c r="I317" s="154"/>
      <c r="L317" s="150"/>
      <c r="M317" s="155"/>
      <c r="T317" s="156"/>
      <c r="AT317" s="152" t="s">
        <v>176</v>
      </c>
      <c r="AU317" s="152" t="s">
        <v>88</v>
      </c>
      <c r="AV317" s="149" t="s">
        <v>86</v>
      </c>
      <c r="AW317" s="149" t="s">
        <v>34</v>
      </c>
      <c r="AX317" s="149" t="s">
        <v>78</v>
      </c>
      <c r="AY317" s="152" t="s">
        <v>165</v>
      </c>
    </row>
    <row r="318" spans="2:65" s="157" customFormat="1" ht="11.25">
      <c r="B318" s="158"/>
      <c r="C318" s="208"/>
      <c r="D318" s="151" t="s">
        <v>176</v>
      </c>
      <c r="E318" s="159" t="s">
        <v>1</v>
      </c>
      <c r="F318" s="160" t="s">
        <v>2328</v>
      </c>
      <c r="H318" s="161">
        <v>60.8</v>
      </c>
      <c r="I318" s="162"/>
      <c r="L318" s="158"/>
      <c r="M318" s="163"/>
      <c r="T318" s="164"/>
      <c r="AT318" s="159" t="s">
        <v>176</v>
      </c>
      <c r="AU318" s="159" t="s">
        <v>88</v>
      </c>
      <c r="AV318" s="157" t="s">
        <v>88</v>
      </c>
      <c r="AW318" s="157" t="s">
        <v>34</v>
      </c>
      <c r="AX318" s="157" t="s">
        <v>78</v>
      </c>
      <c r="AY318" s="159" t="s">
        <v>165</v>
      </c>
    </row>
    <row r="319" spans="2:65" s="149" customFormat="1" ht="11.25">
      <c r="B319" s="150"/>
      <c r="C319" s="207"/>
      <c r="D319" s="151" t="s">
        <v>176</v>
      </c>
      <c r="E319" s="152" t="s">
        <v>1</v>
      </c>
      <c r="F319" s="153" t="s">
        <v>2329</v>
      </c>
      <c r="H319" s="152" t="s">
        <v>1</v>
      </c>
      <c r="I319" s="154"/>
      <c r="L319" s="150"/>
      <c r="M319" s="155"/>
      <c r="T319" s="156"/>
      <c r="AT319" s="152" t="s">
        <v>176</v>
      </c>
      <c r="AU319" s="152" t="s">
        <v>88</v>
      </c>
      <c r="AV319" s="149" t="s">
        <v>86</v>
      </c>
      <c r="AW319" s="149" t="s">
        <v>34</v>
      </c>
      <c r="AX319" s="149" t="s">
        <v>78</v>
      </c>
      <c r="AY319" s="152" t="s">
        <v>165</v>
      </c>
    </row>
    <row r="320" spans="2:65" s="157" customFormat="1" ht="11.25">
      <c r="B320" s="158"/>
      <c r="C320" s="208"/>
      <c r="D320" s="151" t="s">
        <v>176</v>
      </c>
      <c r="E320" s="159" t="s">
        <v>1</v>
      </c>
      <c r="F320" s="160" t="s">
        <v>2330</v>
      </c>
      <c r="H320" s="161">
        <v>9.9</v>
      </c>
      <c r="I320" s="162"/>
      <c r="L320" s="158"/>
      <c r="M320" s="163"/>
      <c r="T320" s="164"/>
      <c r="AT320" s="159" t="s">
        <v>176</v>
      </c>
      <c r="AU320" s="159" t="s">
        <v>88</v>
      </c>
      <c r="AV320" s="157" t="s">
        <v>88</v>
      </c>
      <c r="AW320" s="157" t="s">
        <v>34</v>
      </c>
      <c r="AX320" s="157" t="s">
        <v>78</v>
      </c>
      <c r="AY320" s="159" t="s">
        <v>165</v>
      </c>
    </row>
    <row r="321" spans="2:65" s="165" customFormat="1" ht="11.25">
      <c r="B321" s="166"/>
      <c r="C321" s="209"/>
      <c r="D321" s="151" t="s">
        <v>176</v>
      </c>
      <c r="E321" s="167" t="s">
        <v>1</v>
      </c>
      <c r="F321" s="168" t="s">
        <v>191</v>
      </c>
      <c r="H321" s="169">
        <v>70.7</v>
      </c>
      <c r="I321" s="170"/>
      <c r="L321" s="166"/>
      <c r="M321" s="171"/>
      <c r="T321" s="172"/>
      <c r="AT321" s="167" t="s">
        <v>176</v>
      </c>
      <c r="AU321" s="167" t="s">
        <v>88</v>
      </c>
      <c r="AV321" s="165" t="s">
        <v>172</v>
      </c>
      <c r="AW321" s="165" t="s">
        <v>34</v>
      </c>
      <c r="AX321" s="165" t="s">
        <v>86</v>
      </c>
      <c r="AY321" s="167" t="s">
        <v>165</v>
      </c>
    </row>
    <row r="322" spans="2:65" s="16" customFormat="1" ht="37.9" customHeight="1">
      <c r="B322" s="17"/>
      <c r="C322" s="205" t="s">
        <v>655</v>
      </c>
      <c r="D322" s="132" t="s">
        <v>167</v>
      </c>
      <c r="E322" s="133" t="s">
        <v>2331</v>
      </c>
      <c r="F322" s="134" t="s">
        <v>2332</v>
      </c>
      <c r="G322" s="135" t="s">
        <v>203</v>
      </c>
      <c r="H322" s="136">
        <v>1</v>
      </c>
      <c r="I322" s="137"/>
      <c r="J322" s="138">
        <f>ROUND(I322*H322,2)</f>
        <v>0</v>
      </c>
      <c r="K322" s="134" t="s">
        <v>1</v>
      </c>
      <c r="L322" s="17"/>
      <c r="M322" s="139" t="s">
        <v>1</v>
      </c>
      <c r="N322" s="140" t="s">
        <v>43</v>
      </c>
      <c r="P322" s="141">
        <f>O322*H322</f>
        <v>0</v>
      </c>
      <c r="Q322" s="141">
        <v>0</v>
      </c>
      <c r="R322" s="141">
        <f>Q322*H322</f>
        <v>0</v>
      </c>
      <c r="S322" s="141">
        <v>0</v>
      </c>
      <c r="T322" s="142">
        <f>S322*H322</f>
        <v>0</v>
      </c>
      <c r="AR322" s="143" t="s">
        <v>172</v>
      </c>
      <c r="AT322" s="143" t="s">
        <v>167</v>
      </c>
      <c r="AU322" s="143" t="s">
        <v>88</v>
      </c>
      <c r="AY322" s="2" t="s">
        <v>165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2" t="s">
        <v>86</v>
      </c>
      <c r="BK322" s="144">
        <f>ROUND(I322*H322,2)</f>
        <v>0</v>
      </c>
      <c r="BL322" s="2" t="s">
        <v>172</v>
      </c>
      <c r="BM322" s="143" t="s">
        <v>2333</v>
      </c>
    </row>
    <row r="323" spans="2:65" s="16" customFormat="1" ht="37.9" customHeight="1">
      <c r="B323" s="17"/>
      <c r="C323" s="205" t="s">
        <v>662</v>
      </c>
      <c r="D323" s="132" t="s">
        <v>167</v>
      </c>
      <c r="E323" s="133" t="s">
        <v>2334</v>
      </c>
      <c r="F323" s="134" t="s">
        <v>2335</v>
      </c>
      <c r="G323" s="135" t="s">
        <v>452</v>
      </c>
      <c r="H323" s="136">
        <v>1</v>
      </c>
      <c r="I323" s="137"/>
      <c r="J323" s="138">
        <f>ROUND(I323*H323,2)</f>
        <v>0</v>
      </c>
      <c r="K323" s="134" t="s">
        <v>1</v>
      </c>
      <c r="L323" s="17"/>
      <c r="M323" s="139" t="s">
        <v>1</v>
      </c>
      <c r="N323" s="140" t="s">
        <v>43</v>
      </c>
      <c r="P323" s="141">
        <f>O323*H323</f>
        <v>0</v>
      </c>
      <c r="Q323" s="141">
        <v>1.0000000000000001E-5</v>
      </c>
      <c r="R323" s="141">
        <f>Q323*H323</f>
        <v>1.0000000000000001E-5</v>
      </c>
      <c r="S323" s="141">
        <v>0</v>
      </c>
      <c r="T323" s="142">
        <f>S323*H323</f>
        <v>0</v>
      </c>
      <c r="AR323" s="143" t="s">
        <v>172</v>
      </c>
      <c r="AT323" s="143" t="s">
        <v>167</v>
      </c>
      <c r="AU323" s="143" t="s">
        <v>88</v>
      </c>
      <c r="AY323" s="2" t="s">
        <v>165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2" t="s">
        <v>86</v>
      </c>
      <c r="BK323" s="144">
        <f>ROUND(I323*H323,2)</f>
        <v>0</v>
      </c>
      <c r="BL323" s="2" t="s">
        <v>172</v>
      </c>
      <c r="BM323" s="143" t="s">
        <v>2336</v>
      </c>
    </row>
    <row r="324" spans="2:65" s="16" customFormat="1" ht="21.75" customHeight="1">
      <c r="B324" s="17"/>
      <c r="C324" s="205" t="s">
        <v>668</v>
      </c>
      <c r="D324" s="132" t="s">
        <v>167</v>
      </c>
      <c r="E324" s="133" t="s">
        <v>1912</v>
      </c>
      <c r="F324" s="134" t="s">
        <v>1913</v>
      </c>
      <c r="G324" s="135" t="s">
        <v>452</v>
      </c>
      <c r="H324" s="136">
        <v>3</v>
      </c>
      <c r="I324" s="137"/>
      <c r="J324" s="138">
        <f>ROUND(I324*H324,2)</f>
        <v>0</v>
      </c>
      <c r="K324" s="134" t="s">
        <v>171</v>
      </c>
      <c r="L324" s="17"/>
      <c r="M324" s="139" t="s">
        <v>1</v>
      </c>
      <c r="N324" s="140" t="s">
        <v>43</v>
      </c>
      <c r="P324" s="141">
        <f>O324*H324</f>
        <v>0</v>
      </c>
      <c r="Q324" s="141">
        <v>6.6E-3</v>
      </c>
      <c r="R324" s="141">
        <f>Q324*H324</f>
        <v>1.9799999999999998E-2</v>
      </c>
      <c r="S324" s="141">
        <v>0</v>
      </c>
      <c r="T324" s="142">
        <f>S324*H324</f>
        <v>0</v>
      </c>
      <c r="AR324" s="143" t="s">
        <v>172</v>
      </c>
      <c r="AT324" s="143" t="s">
        <v>167</v>
      </c>
      <c r="AU324" s="143" t="s">
        <v>88</v>
      </c>
      <c r="AY324" s="2" t="s">
        <v>165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2" t="s">
        <v>86</v>
      </c>
      <c r="BK324" s="144">
        <f>ROUND(I324*H324,2)</f>
        <v>0</v>
      </c>
      <c r="BL324" s="2" t="s">
        <v>172</v>
      </c>
      <c r="BM324" s="143" t="s">
        <v>2337</v>
      </c>
    </row>
    <row r="325" spans="2:65" s="16" customFormat="1">
      <c r="B325" s="17"/>
      <c r="C325" s="206"/>
      <c r="D325" s="145" t="s">
        <v>174</v>
      </c>
      <c r="F325" s="146" t="s">
        <v>1915</v>
      </c>
      <c r="I325" s="147"/>
      <c r="L325" s="17"/>
      <c r="M325" s="148"/>
      <c r="T325" s="41"/>
      <c r="AT325" s="2" t="s">
        <v>174</v>
      </c>
      <c r="AU325" s="2" t="s">
        <v>88</v>
      </c>
    </row>
    <row r="326" spans="2:65" s="16" customFormat="1" ht="29.25">
      <c r="B326" s="17"/>
      <c r="C326" s="206"/>
      <c r="D326" s="151" t="s">
        <v>358</v>
      </c>
      <c r="F326" s="173" t="s">
        <v>1916</v>
      </c>
      <c r="I326" s="147"/>
      <c r="L326" s="17"/>
      <c r="M326" s="148"/>
      <c r="T326" s="41"/>
      <c r="AT326" s="2" t="s">
        <v>358</v>
      </c>
      <c r="AU326" s="2" t="s">
        <v>88</v>
      </c>
    </row>
    <row r="327" spans="2:65" s="157" customFormat="1" ht="11.25">
      <c r="B327" s="158"/>
      <c r="C327" s="208"/>
      <c r="D327" s="151" t="s">
        <v>176</v>
      </c>
      <c r="E327" s="159" t="s">
        <v>1</v>
      </c>
      <c r="F327" s="160" t="s">
        <v>2338</v>
      </c>
      <c r="H327" s="161">
        <v>3</v>
      </c>
      <c r="I327" s="162"/>
      <c r="L327" s="158"/>
      <c r="M327" s="163"/>
      <c r="T327" s="164"/>
      <c r="AT327" s="159" t="s">
        <v>176</v>
      </c>
      <c r="AU327" s="159" t="s">
        <v>88</v>
      </c>
      <c r="AV327" s="157" t="s">
        <v>88</v>
      </c>
      <c r="AW327" s="157" t="s">
        <v>34</v>
      </c>
      <c r="AX327" s="157" t="s">
        <v>86</v>
      </c>
      <c r="AY327" s="159" t="s">
        <v>165</v>
      </c>
    </row>
    <row r="328" spans="2:65" s="16" customFormat="1" ht="24.2" customHeight="1">
      <c r="B328" s="17"/>
      <c r="C328" s="213" t="s">
        <v>675</v>
      </c>
      <c r="D328" s="178" t="s">
        <v>416</v>
      </c>
      <c r="E328" s="179" t="s">
        <v>2339</v>
      </c>
      <c r="F328" s="180" t="s">
        <v>2340</v>
      </c>
      <c r="G328" s="181" t="s">
        <v>452</v>
      </c>
      <c r="H328" s="182">
        <v>2</v>
      </c>
      <c r="I328" s="183"/>
      <c r="J328" s="184">
        <f>ROUND(I328*H328,2)</f>
        <v>0</v>
      </c>
      <c r="K328" s="180" t="s">
        <v>171</v>
      </c>
      <c r="L328" s="185"/>
      <c r="M328" s="186" t="s">
        <v>1</v>
      </c>
      <c r="N328" s="187" t="s">
        <v>43</v>
      </c>
      <c r="P328" s="141">
        <f>O328*H328</f>
        <v>0</v>
      </c>
      <c r="Q328" s="141">
        <v>2.8000000000000001E-2</v>
      </c>
      <c r="R328" s="141">
        <f>Q328*H328</f>
        <v>5.6000000000000001E-2</v>
      </c>
      <c r="S328" s="141">
        <v>0</v>
      </c>
      <c r="T328" s="142">
        <f>S328*H328</f>
        <v>0</v>
      </c>
      <c r="AR328" s="143" t="s">
        <v>220</v>
      </c>
      <c r="AT328" s="143" t="s">
        <v>416</v>
      </c>
      <c r="AU328" s="143" t="s">
        <v>88</v>
      </c>
      <c r="AY328" s="2" t="s">
        <v>165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2" t="s">
        <v>86</v>
      </c>
      <c r="BK328" s="144">
        <f>ROUND(I328*H328,2)</f>
        <v>0</v>
      </c>
      <c r="BL328" s="2" t="s">
        <v>172</v>
      </c>
      <c r="BM328" s="143" t="s">
        <v>2341</v>
      </c>
    </row>
    <row r="329" spans="2:65" s="16" customFormat="1" ht="24.2" customHeight="1">
      <c r="B329" s="17"/>
      <c r="C329" s="213" t="s">
        <v>682</v>
      </c>
      <c r="D329" s="178" t="s">
        <v>416</v>
      </c>
      <c r="E329" s="179" t="s">
        <v>2342</v>
      </c>
      <c r="F329" s="180" t="s">
        <v>2343</v>
      </c>
      <c r="G329" s="181" t="s">
        <v>452</v>
      </c>
      <c r="H329" s="182">
        <v>1</v>
      </c>
      <c r="I329" s="183"/>
      <c r="J329" s="184">
        <f>ROUND(I329*H329,2)</f>
        <v>0</v>
      </c>
      <c r="K329" s="180" t="s">
        <v>171</v>
      </c>
      <c r="L329" s="185"/>
      <c r="M329" s="186" t="s">
        <v>1</v>
      </c>
      <c r="N329" s="187" t="s">
        <v>43</v>
      </c>
      <c r="P329" s="141">
        <f>O329*H329</f>
        <v>0</v>
      </c>
      <c r="Q329" s="141">
        <v>5.0999999999999997E-2</v>
      </c>
      <c r="R329" s="141">
        <f>Q329*H329</f>
        <v>5.0999999999999997E-2</v>
      </c>
      <c r="S329" s="141">
        <v>0</v>
      </c>
      <c r="T329" s="142">
        <f>S329*H329</f>
        <v>0</v>
      </c>
      <c r="AR329" s="143" t="s">
        <v>220</v>
      </c>
      <c r="AT329" s="143" t="s">
        <v>416</v>
      </c>
      <c r="AU329" s="143" t="s">
        <v>88</v>
      </c>
      <c r="AY329" s="2" t="s">
        <v>165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2" t="s">
        <v>86</v>
      </c>
      <c r="BK329" s="144">
        <f>ROUND(I329*H329,2)</f>
        <v>0</v>
      </c>
      <c r="BL329" s="2" t="s">
        <v>172</v>
      </c>
      <c r="BM329" s="143" t="s">
        <v>2344</v>
      </c>
    </row>
    <row r="330" spans="2:65" s="16" customFormat="1" ht="24.2" customHeight="1">
      <c r="B330" s="17"/>
      <c r="C330" s="205" t="s">
        <v>686</v>
      </c>
      <c r="D330" s="132" t="s">
        <v>167</v>
      </c>
      <c r="E330" s="133" t="s">
        <v>2345</v>
      </c>
      <c r="F330" s="134" t="s">
        <v>2346</v>
      </c>
      <c r="G330" s="135" t="s">
        <v>452</v>
      </c>
      <c r="H330" s="136">
        <v>11</v>
      </c>
      <c r="I330" s="137"/>
      <c r="J330" s="138">
        <f>ROUND(I330*H330,2)</f>
        <v>0</v>
      </c>
      <c r="K330" s="134" t="s">
        <v>171</v>
      </c>
      <c r="L330" s="17"/>
      <c r="M330" s="139" t="s">
        <v>1</v>
      </c>
      <c r="N330" s="140" t="s">
        <v>43</v>
      </c>
      <c r="P330" s="141">
        <f>O330*H330</f>
        <v>0</v>
      </c>
      <c r="Q330" s="141">
        <v>9.1760000000000001E-3</v>
      </c>
      <c r="R330" s="141">
        <f>Q330*H330</f>
        <v>0.100936</v>
      </c>
      <c r="S330" s="141">
        <v>0</v>
      </c>
      <c r="T330" s="142">
        <f>S330*H330</f>
        <v>0</v>
      </c>
      <c r="AR330" s="143" t="s">
        <v>172</v>
      </c>
      <c r="AT330" s="143" t="s">
        <v>167</v>
      </c>
      <c r="AU330" s="143" t="s">
        <v>88</v>
      </c>
      <c r="AY330" s="2" t="s">
        <v>165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2" t="s">
        <v>86</v>
      </c>
      <c r="BK330" s="144">
        <f>ROUND(I330*H330,2)</f>
        <v>0</v>
      </c>
      <c r="BL330" s="2" t="s">
        <v>172</v>
      </c>
      <c r="BM330" s="143" t="s">
        <v>2347</v>
      </c>
    </row>
    <row r="331" spans="2:65" s="16" customFormat="1">
      <c r="B331" s="17"/>
      <c r="C331" s="206"/>
      <c r="D331" s="145" t="s">
        <v>174</v>
      </c>
      <c r="F331" s="146" t="s">
        <v>2348</v>
      </c>
      <c r="I331" s="147"/>
      <c r="L331" s="17"/>
      <c r="M331" s="148"/>
      <c r="T331" s="41"/>
      <c r="AT331" s="2" t="s">
        <v>174</v>
      </c>
      <c r="AU331" s="2" t="s">
        <v>88</v>
      </c>
    </row>
    <row r="332" spans="2:65" s="16" customFormat="1" ht="29.25">
      <c r="B332" s="17"/>
      <c r="C332" s="206"/>
      <c r="D332" s="151" t="s">
        <v>358</v>
      </c>
      <c r="F332" s="173" t="s">
        <v>1935</v>
      </c>
      <c r="I332" s="147"/>
      <c r="L332" s="17"/>
      <c r="M332" s="148"/>
      <c r="T332" s="41"/>
      <c r="AT332" s="2" t="s">
        <v>358</v>
      </c>
      <c r="AU332" s="2" t="s">
        <v>88</v>
      </c>
    </row>
    <row r="333" spans="2:65" s="157" customFormat="1" ht="11.25">
      <c r="B333" s="158"/>
      <c r="C333" s="208"/>
      <c r="D333" s="151" t="s">
        <v>176</v>
      </c>
      <c r="E333" s="159" t="s">
        <v>1</v>
      </c>
      <c r="F333" s="160" t="s">
        <v>2349</v>
      </c>
      <c r="H333" s="161">
        <v>11</v>
      </c>
      <c r="I333" s="162"/>
      <c r="L333" s="158"/>
      <c r="M333" s="163"/>
      <c r="T333" s="164"/>
      <c r="AT333" s="159" t="s">
        <v>176</v>
      </c>
      <c r="AU333" s="159" t="s">
        <v>88</v>
      </c>
      <c r="AV333" s="157" t="s">
        <v>88</v>
      </c>
      <c r="AW333" s="157" t="s">
        <v>34</v>
      </c>
      <c r="AX333" s="157" t="s">
        <v>86</v>
      </c>
      <c r="AY333" s="159" t="s">
        <v>165</v>
      </c>
    </row>
    <row r="334" spans="2:65" s="16" customFormat="1" ht="24.2" customHeight="1">
      <c r="B334" s="17"/>
      <c r="C334" s="213" t="s">
        <v>693</v>
      </c>
      <c r="D334" s="178" t="s">
        <v>416</v>
      </c>
      <c r="E334" s="179" t="s">
        <v>2350</v>
      </c>
      <c r="F334" s="180" t="s">
        <v>2351</v>
      </c>
      <c r="G334" s="181" t="s">
        <v>452</v>
      </c>
      <c r="H334" s="182">
        <v>5</v>
      </c>
      <c r="I334" s="183"/>
      <c r="J334" s="184">
        <f>ROUND(I334*H334,2)</f>
        <v>0</v>
      </c>
      <c r="K334" s="180" t="s">
        <v>171</v>
      </c>
      <c r="L334" s="185"/>
      <c r="M334" s="186" t="s">
        <v>1</v>
      </c>
      <c r="N334" s="187" t="s">
        <v>43</v>
      </c>
      <c r="P334" s="141">
        <f>O334*H334</f>
        <v>0</v>
      </c>
      <c r="Q334" s="141">
        <v>0.254</v>
      </c>
      <c r="R334" s="141">
        <f>Q334*H334</f>
        <v>1.27</v>
      </c>
      <c r="S334" s="141">
        <v>0</v>
      </c>
      <c r="T334" s="142">
        <f>S334*H334</f>
        <v>0</v>
      </c>
      <c r="AR334" s="143" t="s">
        <v>220</v>
      </c>
      <c r="AT334" s="143" t="s">
        <v>416</v>
      </c>
      <c r="AU334" s="143" t="s">
        <v>88</v>
      </c>
      <c r="AY334" s="2" t="s">
        <v>165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2" t="s">
        <v>86</v>
      </c>
      <c r="BK334" s="144">
        <f>ROUND(I334*H334,2)</f>
        <v>0</v>
      </c>
      <c r="BL334" s="2" t="s">
        <v>172</v>
      </c>
      <c r="BM334" s="143" t="s">
        <v>2352</v>
      </c>
    </row>
    <row r="335" spans="2:65" s="16" customFormat="1" ht="24.2" customHeight="1">
      <c r="B335" s="17"/>
      <c r="C335" s="213" t="s">
        <v>706</v>
      </c>
      <c r="D335" s="178" t="s">
        <v>416</v>
      </c>
      <c r="E335" s="179" t="s">
        <v>2353</v>
      </c>
      <c r="F335" s="180" t="s">
        <v>2354</v>
      </c>
      <c r="G335" s="181" t="s">
        <v>452</v>
      </c>
      <c r="H335" s="182">
        <v>6</v>
      </c>
      <c r="I335" s="183"/>
      <c r="J335" s="184">
        <f>ROUND(I335*H335,2)</f>
        <v>0</v>
      </c>
      <c r="K335" s="180" t="s">
        <v>171</v>
      </c>
      <c r="L335" s="185"/>
      <c r="M335" s="186" t="s">
        <v>1</v>
      </c>
      <c r="N335" s="187" t="s">
        <v>43</v>
      </c>
      <c r="P335" s="141">
        <f>O335*H335</f>
        <v>0</v>
      </c>
      <c r="Q335" s="141">
        <v>0.50600000000000001</v>
      </c>
      <c r="R335" s="141">
        <f>Q335*H335</f>
        <v>3.036</v>
      </c>
      <c r="S335" s="141">
        <v>0</v>
      </c>
      <c r="T335" s="142">
        <f>S335*H335</f>
        <v>0</v>
      </c>
      <c r="AR335" s="143" t="s">
        <v>220</v>
      </c>
      <c r="AT335" s="143" t="s">
        <v>416</v>
      </c>
      <c r="AU335" s="143" t="s">
        <v>88</v>
      </c>
      <c r="AY335" s="2" t="s">
        <v>165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2" t="s">
        <v>86</v>
      </c>
      <c r="BK335" s="144">
        <f>ROUND(I335*H335,2)</f>
        <v>0</v>
      </c>
      <c r="BL335" s="2" t="s">
        <v>172</v>
      </c>
      <c r="BM335" s="143" t="s">
        <v>2355</v>
      </c>
    </row>
    <row r="336" spans="2:65" s="16" customFormat="1" ht="24.2" customHeight="1">
      <c r="B336" s="17"/>
      <c r="C336" s="213" t="s">
        <v>719</v>
      </c>
      <c r="D336" s="178" t="s">
        <v>416</v>
      </c>
      <c r="E336" s="179" t="s">
        <v>2356</v>
      </c>
      <c r="F336" s="180" t="s">
        <v>2357</v>
      </c>
      <c r="G336" s="181" t="s">
        <v>452</v>
      </c>
      <c r="H336" s="182">
        <v>17</v>
      </c>
      <c r="I336" s="183"/>
      <c r="J336" s="184">
        <f>ROUND(I336*H336,2)</f>
        <v>0</v>
      </c>
      <c r="K336" s="180" t="s">
        <v>171</v>
      </c>
      <c r="L336" s="185"/>
      <c r="M336" s="186" t="s">
        <v>1</v>
      </c>
      <c r="N336" s="187" t="s">
        <v>43</v>
      </c>
      <c r="P336" s="141">
        <f>O336*H336</f>
        <v>0</v>
      </c>
      <c r="Q336" s="141">
        <v>2E-3</v>
      </c>
      <c r="R336" s="141">
        <f>Q336*H336</f>
        <v>3.4000000000000002E-2</v>
      </c>
      <c r="S336" s="141">
        <v>0</v>
      </c>
      <c r="T336" s="142">
        <f>S336*H336</f>
        <v>0</v>
      </c>
      <c r="AR336" s="143" t="s">
        <v>220</v>
      </c>
      <c r="AT336" s="143" t="s">
        <v>416</v>
      </c>
      <c r="AU336" s="143" t="s">
        <v>88</v>
      </c>
      <c r="AY336" s="2" t="s">
        <v>165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2" t="s">
        <v>86</v>
      </c>
      <c r="BK336" s="144">
        <f>ROUND(I336*H336,2)</f>
        <v>0</v>
      </c>
      <c r="BL336" s="2" t="s">
        <v>172</v>
      </c>
      <c r="BM336" s="143" t="s">
        <v>2358</v>
      </c>
    </row>
    <row r="337" spans="2:65" s="157" customFormat="1" ht="11.25">
      <c r="B337" s="158"/>
      <c r="C337" s="208"/>
      <c r="D337" s="151" t="s">
        <v>176</v>
      </c>
      <c r="E337" s="159" t="s">
        <v>1</v>
      </c>
      <c r="F337" s="160" t="s">
        <v>2359</v>
      </c>
      <c r="H337" s="161">
        <v>17</v>
      </c>
      <c r="I337" s="162"/>
      <c r="L337" s="158"/>
      <c r="M337" s="163"/>
      <c r="T337" s="164"/>
      <c r="AT337" s="159" t="s">
        <v>176</v>
      </c>
      <c r="AU337" s="159" t="s">
        <v>88</v>
      </c>
      <c r="AV337" s="157" t="s">
        <v>88</v>
      </c>
      <c r="AW337" s="157" t="s">
        <v>34</v>
      </c>
      <c r="AX337" s="157" t="s">
        <v>86</v>
      </c>
      <c r="AY337" s="159" t="s">
        <v>165</v>
      </c>
    </row>
    <row r="338" spans="2:65" s="16" customFormat="1" ht="24.2" customHeight="1">
      <c r="B338" s="17"/>
      <c r="C338" s="205" t="s">
        <v>724</v>
      </c>
      <c r="D338" s="132" t="s">
        <v>167</v>
      </c>
      <c r="E338" s="133" t="s">
        <v>2360</v>
      </c>
      <c r="F338" s="134" t="s">
        <v>2361</v>
      </c>
      <c r="G338" s="135" t="s">
        <v>452</v>
      </c>
      <c r="H338" s="136">
        <v>6</v>
      </c>
      <c r="I338" s="137"/>
      <c r="J338" s="138">
        <f>ROUND(I338*H338,2)</f>
        <v>0</v>
      </c>
      <c r="K338" s="134" t="s">
        <v>171</v>
      </c>
      <c r="L338" s="17"/>
      <c r="M338" s="139" t="s">
        <v>1</v>
      </c>
      <c r="N338" s="140" t="s">
        <v>43</v>
      </c>
      <c r="P338" s="141">
        <f>O338*H338</f>
        <v>0</v>
      </c>
      <c r="Q338" s="141">
        <v>1.1469999999999999E-2</v>
      </c>
      <c r="R338" s="141">
        <f>Q338*H338</f>
        <v>6.8819999999999992E-2</v>
      </c>
      <c r="S338" s="141">
        <v>0</v>
      </c>
      <c r="T338" s="142">
        <f>S338*H338</f>
        <v>0</v>
      </c>
      <c r="AR338" s="143" t="s">
        <v>172</v>
      </c>
      <c r="AT338" s="143" t="s">
        <v>167</v>
      </c>
      <c r="AU338" s="143" t="s">
        <v>88</v>
      </c>
      <c r="AY338" s="2" t="s">
        <v>165</v>
      </c>
      <c r="BE338" s="144">
        <f>IF(N338="základní",J338,0)</f>
        <v>0</v>
      </c>
      <c r="BF338" s="144">
        <f>IF(N338="snížená",J338,0)</f>
        <v>0</v>
      </c>
      <c r="BG338" s="144">
        <f>IF(N338="zákl. přenesená",J338,0)</f>
        <v>0</v>
      </c>
      <c r="BH338" s="144">
        <f>IF(N338="sníž. přenesená",J338,0)</f>
        <v>0</v>
      </c>
      <c r="BI338" s="144">
        <f>IF(N338="nulová",J338,0)</f>
        <v>0</v>
      </c>
      <c r="BJ338" s="2" t="s">
        <v>86</v>
      </c>
      <c r="BK338" s="144">
        <f>ROUND(I338*H338,2)</f>
        <v>0</v>
      </c>
      <c r="BL338" s="2" t="s">
        <v>172</v>
      </c>
      <c r="BM338" s="143" t="s">
        <v>2362</v>
      </c>
    </row>
    <row r="339" spans="2:65" s="16" customFormat="1">
      <c r="B339" s="17"/>
      <c r="C339" s="206"/>
      <c r="D339" s="145" t="s">
        <v>174</v>
      </c>
      <c r="F339" s="146" t="s">
        <v>2363</v>
      </c>
      <c r="I339" s="147"/>
      <c r="L339" s="17"/>
      <c r="M339" s="148"/>
      <c r="T339" s="41"/>
      <c r="AT339" s="2" t="s">
        <v>174</v>
      </c>
      <c r="AU339" s="2" t="s">
        <v>88</v>
      </c>
    </row>
    <row r="340" spans="2:65" s="16" customFormat="1" ht="29.25">
      <c r="B340" s="17"/>
      <c r="C340" s="206"/>
      <c r="D340" s="151" t="s">
        <v>358</v>
      </c>
      <c r="F340" s="173" t="s">
        <v>1935</v>
      </c>
      <c r="I340" s="147"/>
      <c r="L340" s="17"/>
      <c r="M340" s="148"/>
      <c r="T340" s="41"/>
      <c r="AT340" s="2" t="s">
        <v>358</v>
      </c>
      <c r="AU340" s="2" t="s">
        <v>88</v>
      </c>
    </row>
    <row r="341" spans="2:65" s="149" customFormat="1" ht="11.25">
      <c r="B341" s="150"/>
      <c r="C341" s="207"/>
      <c r="D341" s="151" t="s">
        <v>176</v>
      </c>
      <c r="E341" s="152" t="s">
        <v>1</v>
      </c>
      <c r="F341" s="153" t="s">
        <v>2364</v>
      </c>
      <c r="H341" s="152" t="s">
        <v>1</v>
      </c>
      <c r="I341" s="154"/>
      <c r="L341" s="150"/>
      <c r="M341" s="155"/>
      <c r="T341" s="156"/>
      <c r="AT341" s="152" t="s">
        <v>176</v>
      </c>
      <c r="AU341" s="152" t="s">
        <v>88</v>
      </c>
      <c r="AV341" s="149" t="s">
        <v>86</v>
      </c>
      <c r="AW341" s="149" t="s">
        <v>34</v>
      </c>
      <c r="AX341" s="149" t="s">
        <v>78</v>
      </c>
      <c r="AY341" s="152" t="s">
        <v>165</v>
      </c>
    </row>
    <row r="342" spans="2:65" s="157" customFormat="1" ht="11.25">
      <c r="B342" s="158"/>
      <c r="C342" s="208"/>
      <c r="D342" s="151" t="s">
        <v>176</v>
      </c>
      <c r="E342" s="159" t="s">
        <v>1</v>
      </c>
      <c r="F342" s="160" t="s">
        <v>2365</v>
      </c>
      <c r="H342" s="161">
        <v>2</v>
      </c>
      <c r="I342" s="162"/>
      <c r="L342" s="158"/>
      <c r="M342" s="163"/>
      <c r="T342" s="164"/>
      <c r="AT342" s="159" t="s">
        <v>176</v>
      </c>
      <c r="AU342" s="159" t="s">
        <v>88</v>
      </c>
      <c r="AV342" s="157" t="s">
        <v>88</v>
      </c>
      <c r="AW342" s="157" t="s">
        <v>34</v>
      </c>
      <c r="AX342" s="157" t="s">
        <v>78</v>
      </c>
      <c r="AY342" s="159" t="s">
        <v>165</v>
      </c>
    </row>
    <row r="343" spans="2:65" s="157" customFormat="1" ht="11.25">
      <c r="B343" s="158"/>
      <c r="C343" s="208"/>
      <c r="D343" s="151" t="s">
        <v>176</v>
      </c>
      <c r="E343" s="159" t="s">
        <v>1</v>
      </c>
      <c r="F343" s="160" t="s">
        <v>2366</v>
      </c>
      <c r="H343" s="161">
        <v>3</v>
      </c>
      <c r="I343" s="162"/>
      <c r="L343" s="158"/>
      <c r="M343" s="163"/>
      <c r="T343" s="164"/>
      <c r="AT343" s="159" t="s">
        <v>176</v>
      </c>
      <c r="AU343" s="159" t="s">
        <v>88</v>
      </c>
      <c r="AV343" s="157" t="s">
        <v>88</v>
      </c>
      <c r="AW343" s="157" t="s">
        <v>34</v>
      </c>
      <c r="AX343" s="157" t="s">
        <v>78</v>
      </c>
      <c r="AY343" s="159" t="s">
        <v>165</v>
      </c>
    </row>
    <row r="344" spans="2:65" s="157" customFormat="1" ht="11.25">
      <c r="B344" s="158"/>
      <c r="C344" s="208"/>
      <c r="D344" s="151" t="s">
        <v>176</v>
      </c>
      <c r="E344" s="159" t="s">
        <v>1</v>
      </c>
      <c r="F344" s="160" t="s">
        <v>2367</v>
      </c>
      <c r="H344" s="161">
        <v>1</v>
      </c>
      <c r="I344" s="162"/>
      <c r="L344" s="158"/>
      <c r="M344" s="163"/>
      <c r="T344" s="164"/>
      <c r="AT344" s="159" t="s">
        <v>176</v>
      </c>
      <c r="AU344" s="159" t="s">
        <v>88</v>
      </c>
      <c r="AV344" s="157" t="s">
        <v>88</v>
      </c>
      <c r="AW344" s="157" t="s">
        <v>34</v>
      </c>
      <c r="AX344" s="157" t="s">
        <v>78</v>
      </c>
      <c r="AY344" s="159" t="s">
        <v>165</v>
      </c>
    </row>
    <row r="345" spans="2:65" s="165" customFormat="1" ht="11.25">
      <c r="B345" s="166"/>
      <c r="C345" s="209"/>
      <c r="D345" s="151" t="s">
        <v>176</v>
      </c>
      <c r="E345" s="167" t="s">
        <v>1</v>
      </c>
      <c r="F345" s="168" t="s">
        <v>191</v>
      </c>
      <c r="H345" s="169">
        <v>6</v>
      </c>
      <c r="I345" s="170"/>
      <c r="L345" s="166"/>
      <c r="M345" s="171"/>
      <c r="T345" s="172"/>
      <c r="AT345" s="167" t="s">
        <v>176</v>
      </c>
      <c r="AU345" s="167" t="s">
        <v>88</v>
      </c>
      <c r="AV345" s="165" t="s">
        <v>172</v>
      </c>
      <c r="AW345" s="165" t="s">
        <v>34</v>
      </c>
      <c r="AX345" s="165" t="s">
        <v>86</v>
      </c>
      <c r="AY345" s="167" t="s">
        <v>165</v>
      </c>
    </row>
    <row r="346" spans="2:65" s="16" customFormat="1" ht="24.2" customHeight="1">
      <c r="B346" s="17"/>
      <c r="C346" s="213" t="s">
        <v>733</v>
      </c>
      <c r="D346" s="178" t="s">
        <v>416</v>
      </c>
      <c r="E346" s="179" t="s">
        <v>2368</v>
      </c>
      <c r="F346" s="180" t="s">
        <v>2369</v>
      </c>
      <c r="G346" s="181" t="s">
        <v>452</v>
      </c>
      <c r="H346" s="182">
        <v>6</v>
      </c>
      <c r="I346" s="183"/>
      <c r="J346" s="184">
        <f>ROUND(I346*H346,2)</f>
        <v>0</v>
      </c>
      <c r="K346" s="180" t="s">
        <v>171</v>
      </c>
      <c r="L346" s="185"/>
      <c r="M346" s="186" t="s">
        <v>1</v>
      </c>
      <c r="N346" s="187" t="s">
        <v>43</v>
      </c>
      <c r="P346" s="141">
        <f>O346*H346</f>
        <v>0</v>
      </c>
      <c r="Q346" s="141">
        <v>0.54800000000000004</v>
      </c>
      <c r="R346" s="141">
        <f>Q346*H346</f>
        <v>3.2880000000000003</v>
      </c>
      <c r="S346" s="141">
        <v>0</v>
      </c>
      <c r="T346" s="142">
        <f>S346*H346</f>
        <v>0</v>
      </c>
      <c r="AR346" s="143" t="s">
        <v>220</v>
      </c>
      <c r="AT346" s="143" t="s">
        <v>416</v>
      </c>
      <c r="AU346" s="143" t="s">
        <v>88</v>
      </c>
      <c r="AY346" s="2" t="s">
        <v>165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2" t="s">
        <v>86</v>
      </c>
      <c r="BK346" s="144">
        <f>ROUND(I346*H346,2)</f>
        <v>0</v>
      </c>
      <c r="BL346" s="2" t="s">
        <v>172</v>
      </c>
      <c r="BM346" s="143" t="s">
        <v>2370</v>
      </c>
    </row>
    <row r="347" spans="2:65" s="16" customFormat="1" ht="24.2" customHeight="1">
      <c r="B347" s="17"/>
      <c r="C347" s="205" t="s">
        <v>742</v>
      </c>
      <c r="D347" s="132" t="s">
        <v>167</v>
      </c>
      <c r="E347" s="133" t="s">
        <v>1931</v>
      </c>
      <c r="F347" s="134" t="s">
        <v>1932</v>
      </c>
      <c r="G347" s="135" t="s">
        <v>452</v>
      </c>
      <c r="H347" s="136">
        <v>6</v>
      </c>
      <c r="I347" s="137"/>
      <c r="J347" s="138">
        <f>ROUND(I347*H347,2)</f>
        <v>0</v>
      </c>
      <c r="K347" s="134" t="s">
        <v>171</v>
      </c>
      <c r="L347" s="17"/>
      <c r="M347" s="139" t="s">
        <v>1</v>
      </c>
      <c r="N347" s="140" t="s">
        <v>43</v>
      </c>
      <c r="P347" s="141">
        <f>O347*H347</f>
        <v>0</v>
      </c>
      <c r="Q347" s="141">
        <v>2.7528E-2</v>
      </c>
      <c r="R347" s="141">
        <f>Q347*H347</f>
        <v>0.16516800000000001</v>
      </c>
      <c r="S347" s="141">
        <v>0</v>
      </c>
      <c r="T347" s="142">
        <f>S347*H347</f>
        <v>0</v>
      </c>
      <c r="AR347" s="143" t="s">
        <v>172</v>
      </c>
      <c r="AT347" s="143" t="s">
        <v>167</v>
      </c>
      <c r="AU347" s="143" t="s">
        <v>88</v>
      </c>
      <c r="AY347" s="2" t="s">
        <v>165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2" t="s">
        <v>86</v>
      </c>
      <c r="BK347" s="144">
        <f>ROUND(I347*H347,2)</f>
        <v>0</v>
      </c>
      <c r="BL347" s="2" t="s">
        <v>172</v>
      </c>
      <c r="BM347" s="143" t="s">
        <v>2371</v>
      </c>
    </row>
    <row r="348" spans="2:65" s="16" customFormat="1">
      <c r="B348" s="17"/>
      <c r="C348" s="206"/>
      <c r="D348" s="145" t="s">
        <v>174</v>
      </c>
      <c r="F348" s="146" t="s">
        <v>1934</v>
      </c>
      <c r="I348" s="147"/>
      <c r="L348" s="17"/>
      <c r="M348" s="148"/>
      <c r="T348" s="41"/>
      <c r="AT348" s="2" t="s">
        <v>174</v>
      </c>
      <c r="AU348" s="2" t="s">
        <v>88</v>
      </c>
    </row>
    <row r="349" spans="2:65" s="16" customFormat="1" ht="29.25">
      <c r="B349" s="17"/>
      <c r="C349" s="206"/>
      <c r="D349" s="151" t="s">
        <v>358</v>
      </c>
      <c r="F349" s="173" t="s">
        <v>1935</v>
      </c>
      <c r="I349" s="147"/>
      <c r="L349" s="17"/>
      <c r="M349" s="148"/>
      <c r="T349" s="41"/>
      <c r="AT349" s="2" t="s">
        <v>358</v>
      </c>
      <c r="AU349" s="2" t="s">
        <v>88</v>
      </c>
    </row>
    <row r="350" spans="2:65" s="157" customFormat="1" ht="11.25">
      <c r="B350" s="158"/>
      <c r="C350" s="208"/>
      <c r="D350" s="151" t="s">
        <v>176</v>
      </c>
      <c r="E350" s="159" t="s">
        <v>1</v>
      </c>
      <c r="F350" s="160" t="s">
        <v>2365</v>
      </c>
      <c r="H350" s="161">
        <v>2</v>
      </c>
      <c r="I350" s="162"/>
      <c r="L350" s="158"/>
      <c r="M350" s="163"/>
      <c r="T350" s="164"/>
      <c r="AT350" s="159" t="s">
        <v>176</v>
      </c>
      <c r="AU350" s="159" t="s">
        <v>88</v>
      </c>
      <c r="AV350" s="157" t="s">
        <v>88</v>
      </c>
      <c r="AW350" s="157" t="s">
        <v>34</v>
      </c>
      <c r="AX350" s="157" t="s">
        <v>78</v>
      </c>
      <c r="AY350" s="159" t="s">
        <v>165</v>
      </c>
    </row>
    <row r="351" spans="2:65" s="157" customFormat="1" ht="11.25">
      <c r="B351" s="158"/>
      <c r="C351" s="208"/>
      <c r="D351" s="151" t="s">
        <v>176</v>
      </c>
      <c r="E351" s="159" t="s">
        <v>1</v>
      </c>
      <c r="F351" s="160" t="s">
        <v>2366</v>
      </c>
      <c r="H351" s="161">
        <v>3</v>
      </c>
      <c r="I351" s="162"/>
      <c r="L351" s="158"/>
      <c r="M351" s="163"/>
      <c r="T351" s="164"/>
      <c r="AT351" s="159" t="s">
        <v>176</v>
      </c>
      <c r="AU351" s="159" t="s">
        <v>88</v>
      </c>
      <c r="AV351" s="157" t="s">
        <v>88</v>
      </c>
      <c r="AW351" s="157" t="s">
        <v>34</v>
      </c>
      <c r="AX351" s="157" t="s">
        <v>78</v>
      </c>
      <c r="AY351" s="159" t="s">
        <v>165</v>
      </c>
    </row>
    <row r="352" spans="2:65" s="157" customFormat="1" ht="11.25">
      <c r="B352" s="158"/>
      <c r="C352" s="208"/>
      <c r="D352" s="151" t="s">
        <v>176</v>
      </c>
      <c r="E352" s="159" t="s">
        <v>1</v>
      </c>
      <c r="F352" s="160" t="s">
        <v>2367</v>
      </c>
      <c r="H352" s="161">
        <v>1</v>
      </c>
      <c r="I352" s="162"/>
      <c r="L352" s="158"/>
      <c r="M352" s="163"/>
      <c r="T352" s="164"/>
      <c r="AT352" s="159" t="s">
        <v>176</v>
      </c>
      <c r="AU352" s="159" t="s">
        <v>88</v>
      </c>
      <c r="AV352" s="157" t="s">
        <v>88</v>
      </c>
      <c r="AW352" s="157" t="s">
        <v>34</v>
      </c>
      <c r="AX352" s="157" t="s">
        <v>78</v>
      </c>
      <c r="AY352" s="159" t="s">
        <v>165</v>
      </c>
    </row>
    <row r="353" spans="2:65" s="165" customFormat="1" ht="11.25">
      <c r="B353" s="166"/>
      <c r="C353" s="209"/>
      <c r="D353" s="151" t="s">
        <v>176</v>
      </c>
      <c r="E353" s="167" t="s">
        <v>1</v>
      </c>
      <c r="F353" s="168" t="s">
        <v>191</v>
      </c>
      <c r="H353" s="169">
        <v>6</v>
      </c>
      <c r="I353" s="170"/>
      <c r="L353" s="166"/>
      <c r="M353" s="171"/>
      <c r="T353" s="172"/>
      <c r="AT353" s="167" t="s">
        <v>176</v>
      </c>
      <c r="AU353" s="167" t="s">
        <v>88</v>
      </c>
      <c r="AV353" s="165" t="s">
        <v>172</v>
      </c>
      <c r="AW353" s="165" t="s">
        <v>34</v>
      </c>
      <c r="AX353" s="165" t="s">
        <v>86</v>
      </c>
      <c r="AY353" s="167" t="s">
        <v>165</v>
      </c>
    </row>
    <row r="354" spans="2:65" s="16" customFormat="1" ht="24.2" customHeight="1">
      <c r="B354" s="17"/>
      <c r="C354" s="213" t="s">
        <v>747</v>
      </c>
      <c r="D354" s="178" t="s">
        <v>416</v>
      </c>
      <c r="E354" s="179" t="s">
        <v>2372</v>
      </c>
      <c r="F354" s="180" t="s">
        <v>2373</v>
      </c>
      <c r="G354" s="181" t="s">
        <v>452</v>
      </c>
      <c r="H354" s="182">
        <v>5</v>
      </c>
      <c r="I354" s="183"/>
      <c r="J354" s="184">
        <f>ROUND(I354*H354,2)</f>
        <v>0</v>
      </c>
      <c r="K354" s="180" t="s">
        <v>171</v>
      </c>
      <c r="L354" s="185"/>
      <c r="M354" s="186" t="s">
        <v>1</v>
      </c>
      <c r="N354" s="187" t="s">
        <v>43</v>
      </c>
      <c r="P354" s="141">
        <f>O354*H354</f>
        <v>0</v>
      </c>
      <c r="Q354" s="141">
        <v>1.2290000000000001</v>
      </c>
      <c r="R354" s="141">
        <f>Q354*H354</f>
        <v>6.1450000000000005</v>
      </c>
      <c r="S354" s="141">
        <v>0</v>
      </c>
      <c r="T354" s="142">
        <f>S354*H354</f>
        <v>0</v>
      </c>
      <c r="AR354" s="143" t="s">
        <v>220</v>
      </c>
      <c r="AT354" s="143" t="s">
        <v>416</v>
      </c>
      <c r="AU354" s="143" t="s">
        <v>88</v>
      </c>
      <c r="AY354" s="2" t="s">
        <v>165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2" t="s">
        <v>86</v>
      </c>
      <c r="BK354" s="144">
        <f>ROUND(I354*H354,2)</f>
        <v>0</v>
      </c>
      <c r="BL354" s="2" t="s">
        <v>172</v>
      </c>
      <c r="BM354" s="143" t="s">
        <v>2374</v>
      </c>
    </row>
    <row r="355" spans="2:65" s="157" customFormat="1" ht="11.25">
      <c r="B355" s="158"/>
      <c r="C355" s="208"/>
      <c r="D355" s="151" t="s">
        <v>176</v>
      </c>
      <c r="E355" s="159" t="s">
        <v>1</v>
      </c>
      <c r="F355" s="160" t="s">
        <v>2375</v>
      </c>
      <c r="H355" s="161">
        <v>2</v>
      </c>
      <c r="I355" s="162"/>
      <c r="L355" s="158"/>
      <c r="M355" s="163"/>
      <c r="T355" s="164"/>
      <c r="AT355" s="159" t="s">
        <v>176</v>
      </c>
      <c r="AU355" s="159" t="s">
        <v>88</v>
      </c>
      <c r="AV355" s="157" t="s">
        <v>88</v>
      </c>
      <c r="AW355" s="157" t="s">
        <v>34</v>
      </c>
      <c r="AX355" s="157" t="s">
        <v>78</v>
      </c>
      <c r="AY355" s="159" t="s">
        <v>165</v>
      </c>
    </row>
    <row r="356" spans="2:65" s="157" customFormat="1" ht="11.25">
      <c r="B356" s="158"/>
      <c r="C356" s="208"/>
      <c r="D356" s="151" t="s">
        <v>176</v>
      </c>
      <c r="E356" s="159" t="s">
        <v>1</v>
      </c>
      <c r="F356" s="160" t="s">
        <v>2376</v>
      </c>
      <c r="H356" s="161">
        <v>3</v>
      </c>
      <c r="I356" s="162"/>
      <c r="L356" s="158"/>
      <c r="M356" s="163"/>
      <c r="T356" s="164"/>
      <c r="AT356" s="159" t="s">
        <v>176</v>
      </c>
      <c r="AU356" s="159" t="s">
        <v>88</v>
      </c>
      <c r="AV356" s="157" t="s">
        <v>88</v>
      </c>
      <c r="AW356" s="157" t="s">
        <v>34</v>
      </c>
      <c r="AX356" s="157" t="s">
        <v>78</v>
      </c>
      <c r="AY356" s="159" t="s">
        <v>165</v>
      </c>
    </row>
    <row r="357" spans="2:65" s="165" customFormat="1" ht="11.25">
      <c r="B357" s="166"/>
      <c r="C357" s="209"/>
      <c r="D357" s="151" t="s">
        <v>176</v>
      </c>
      <c r="E357" s="167" t="s">
        <v>1</v>
      </c>
      <c r="F357" s="168" t="s">
        <v>191</v>
      </c>
      <c r="H357" s="169">
        <v>5</v>
      </c>
      <c r="I357" s="170"/>
      <c r="L357" s="166"/>
      <c r="M357" s="171"/>
      <c r="T357" s="172"/>
      <c r="AT357" s="167" t="s">
        <v>176</v>
      </c>
      <c r="AU357" s="167" t="s">
        <v>88</v>
      </c>
      <c r="AV357" s="165" t="s">
        <v>172</v>
      </c>
      <c r="AW357" s="165" t="s">
        <v>34</v>
      </c>
      <c r="AX357" s="165" t="s">
        <v>86</v>
      </c>
      <c r="AY357" s="167" t="s">
        <v>165</v>
      </c>
    </row>
    <row r="358" spans="2:65" s="16" customFormat="1" ht="24.2" customHeight="1">
      <c r="B358" s="17"/>
      <c r="C358" s="213" t="s">
        <v>757</v>
      </c>
      <c r="D358" s="178" t="s">
        <v>416</v>
      </c>
      <c r="E358" s="179" t="s">
        <v>2377</v>
      </c>
      <c r="F358" s="180" t="s">
        <v>2378</v>
      </c>
      <c r="G358" s="181" t="s">
        <v>452</v>
      </c>
      <c r="H358" s="182">
        <v>1</v>
      </c>
      <c r="I358" s="183"/>
      <c r="J358" s="184">
        <f>ROUND(I358*H358,2)</f>
        <v>0</v>
      </c>
      <c r="K358" s="180" t="s">
        <v>171</v>
      </c>
      <c r="L358" s="185"/>
      <c r="M358" s="186" t="s">
        <v>1</v>
      </c>
      <c r="N358" s="187" t="s">
        <v>43</v>
      </c>
      <c r="P358" s="141">
        <f>O358*H358</f>
        <v>0</v>
      </c>
      <c r="Q358" s="141">
        <v>1.548</v>
      </c>
      <c r="R358" s="141">
        <f>Q358*H358</f>
        <v>1.548</v>
      </c>
      <c r="S358" s="141">
        <v>0</v>
      </c>
      <c r="T358" s="142">
        <f>S358*H358</f>
        <v>0</v>
      </c>
      <c r="AR358" s="143" t="s">
        <v>220</v>
      </c>
      <c r="AT358" s="143" t="s">
        <v>416</v>
      </c>
      <c r="AU358" s="143" t="s">
        <v>88</v>
      </c>
      <c r="AY358" s="2" t="s">
        <v>165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2" t="s">
        <v>86</v>
      </c>
      <c r="BK358" s="144">
        <f>ROUND(I358*H358,2)</f>
        <v>0</v>
      </c>
      <c r="BL358" s="2" t="s">
        <v>172</v>
      </c>
      <c r="BM358" s="143" t="s">
        <v>2379</v>
      </c>
    </row>
    <row r="359" spans="2:65" s="157" customFormat="1" ht="11.25">
      <c r="B359" s="158"/>
      <c r="C359" s="208"/>
      <c r="D359" s="151" t="s">
        <v>176</v>
      </c>
      <c r="E359" s="159" t="s">
        <v>1</v>
      </c>
      <c r="F359" s="160" t="s">
        <v>2367</v>
      </c>
      <c r="H359" s="161">
        <v>1</v>
      </c>
      <c r="I359" s="162"/>
      <c r="L359" s="158"/>
      <c r="M359" s="163"/>
      <c r="T359" s="164"/>
      <c r="AT359" s="159" t="s">
        <v>176</v>
      </c>
      <c r="AU359" s="159" t="s">
        <v>88</v>
      </c>
      <c r="AV359" s="157" t="s">
        <v>88</v>
      </c>
      <c r="AW359" s="157" t="s">
        <v>34</v>
      </c>
      <c r="AX359" s="157" t="s">
        <v>86</v>
      </c>
      <c r="AY359" s="159" t="s">
        <v>165</v>
      </c>
    </row>
    <row r="360" spans="2:65" s="16" customFormat="1" ht="24.2" customHeight="1">
      <c r="B360" s="17"/>
      <c r="C360" s="205" t="s">
        <v>763</v>
      </c>
      <c r="D360" s="132" t="s">
        <v>167</v>
      </c>
      <c r="E360" s="133" t="s">
        <v>1949</v>
      </c>
      <c r="F360" s="134" t="s">
        <v>1950</v>
      </c>
      <c r="G360" s="135" t="s">
        <v>452</v>
      </c>
      <c r="H360" s="136">
        <v>6</v>
      </c>
      <c r="I360" s="137"/>
      <c r="J360" s="138">
        <f>ROUND(I360*H360,2)</f>
        <v>0</v>
      </c>
      <c r="K360" s="134" t="s">
        <v>171</v>
      </c>
      <c r="L360" s="17"/>
      <c r="M360" s="139" t="s">
        <v>1</v>
      </c>
      <c r="N360" s="140" t="s">
        <v>43</v>
      </c>
      <c r="P360" s="141">
        <f>O360*H360</f>
        <v>0</v>
      </c>
      <c r="Q360" s="141">
        <v>0.21734000000000001</v>
      </c>
      <c r="R360" s="141">
        <f>Q360*H360</f>
        <v>1.3040400000000001</v>
      </c>
      <c r="S360" s="141">
        <v>0</v>
      </c>
      <c r="T360" s="142">
        <f>S360*H360</f>
        <v>0</v>
      </c>
      <c r="AR360" s="143" t="s">
        <v>172</v>
      </c>
      <c r="AT360" s="143" t="s">
        <v>167</v>
      </c>
      <c r="AU360" s="143" t="s">
        <v>88</v>
      </c>
      <c r="AY360" s="2" t="s">
        <v>165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2" t="s">
        <v>86</v>
      </c>
      <c r="BK360" s="144">
        <f>ROUND(I360*H360,2)</f>
        <v>0</v>
      </c>
      <c r="BL360" s="2" t="s">
        <v>172</v>
      </c>
      <c r="BM360" s="143" t="s">
        <v>2380</v>
      </c>
    </row>
    <row r="361" spans="2:65" s="16" customFormat="1">
      <c r="B361" s="17"/>
      <c r="C361" s="206"/>
      <c r="D361" s="145" t="s">
        <v>174</v>
      </c>
      <c r="F361" s="146" t="s">
        <v>1952</v>
      </c>
      <c r="I361" s="147"/>
      <c r="L361" s="17"/>
      <c r="M361" s="148"/>
      <c r="T361" s="41"/>
      <c r="AT361" s="2" t="s">
        <v>174</v>
      </c>
      <c r="AU361" s="2" t="s">
        <v>88</v>
      </c>
    </row>
    <row r="362" spans="2:65" s="149" customFormat="1" ht="11.25">
      <c r="B362" s="150"/>
      <c r="C362" s="207"/>
      <c r="D362" s="151" t="s">
        <v>176</v>
      </c>
      <c r="E362" s="152" t="s">
        <v>1</v>
      </c>
      <c r="F362" s="153" t="s">
        <v>2364</v>
      </c>
      <c r="H362" s="152" t="s">
        <v>1</v>
      </c>
      <c r="I362" s="154"/>
      <c r="L362" s="150"/>
      <c r="M362" s="155"/>
      <c r="T362" s="156"/>
      <c r="AT362" s="152" t="s">
        <v>176</v>
      </c>
      <c r="AU362" s="152" t="s">
        <v>88</v>
      </c>
      <c r="AV362" s="149" t="s">
        <v>86</v>
      </c>
      <c r="AW362" s="149" t="s">
        <v>34</v>
      </c>
      <c r="AX362" s="149" t="s">
        <v>78</v>
      </c>
      <c r="AY362" s="152" t="s">
        <v>165</v>
      </c>
    </row>
    <row r="363" spans="2:65" s="157" customFormat="1" ht="11.25">
      <c r="B363" s="158"/>
      <c r="C363" s="208"/>
      <c r="D363" s="151" t="s">
        <v>176</v>
      </c>
      <c r="E363" s="159" t="s">
        <v>1</v>
      </c>
      <c r="F363" s="160" t="s">
        <v>2365</v>
      </c>
      <c r="H363" s="161">
        <v>2</v>
      </c>
      <c r="I363" s="162"/>
      <c r="L363" s="158"/>
      <c r="M363" s="163"/>
      <c r="T363" s="164"/>
      <c r="AT363" s="159" t="s">
        <v>176</v>
      </c>
      <c r="AU363" s="159" t="s">
        <v>88</v>
      </c>
      <c r="AV363" s="157" t="s">
        <v>88</v>
      </c>
      <c r="AW363" s="157" t="s">
        <v>34</v>
      </c>
      <c r="AX363" s="157" t="s">
        <v>78</v>
      </c>
      <c r="AY363" s="159" t="s">
        <v>165</v>
      </c>
    </row>
    <row r="364" spans="2:65" s="157" customFormat="1" ht="11.25">
      <c r="B364" s="158"/>
      <c r="C364" s="208"/>
      <c r="D364" s="151" t="s">
        <v>176</v>
      </c>
      <c r="E364" s="159" t="s">
        <v>1</v>
      </c>
      <c r="F364" s="160" t="s">
        <v>2366</v>
      </c>
      <c r="H364" s="161">
        <v>3</v>
      </c>
      <c r="I364" s="162"/>
      <c r="L364" s="158"/>
      <c r="M364" s="163"/>
      <c r="T364" s="164"/>
      <c r="AT364" s="159" t="s">
        <v>176</v>
      </c>
      <c r="AU364" s="159" t="s">
        <v>88</v>
      </c>
      <c r="AV364" s="157" t="s">
        <v>88</v>
      </c>
      <c r="AW364" s="157" t="s">
        <v>34</v>
      </c>
      <c r="AX364" s="157" t="s">
        <v>78</v>
      </c>
      <c r="AY364" s="159" t="s">
        <v>165</v>
      </c>
    </row>
    <row r="365" spans="2:65" s="157" customFormat="1" ht="11.25">
      <c r="B365" s="158"/>
      <c r="C365" s="208"/>
      <c r="D365" s="151" t="s">
        <v>176</v>
      </c>
      <c r="E365" s="159" t="s">
        <v>1</v>
      </c>
      <c r="F365" s="160" t="s">
        <v>2367</v>
      </c>
      <c r="H365" s="161">
        <v>1</v>
      </c>
      <c r="I365" s="162"/>
      <c r="L365" s="158"/>
      <c r="M365" s="163"/>
      <c r="T365" s="164"/>
      <c r="AT365" s="159" t="s">
        <v>176</v>
      </c>
      <c r="AU365" s="159" t="s">
        <v>88</v>
      </c>
      <c r="AV365" s="157" t="s">
        <v>88</v>
      </c>
      <c r="AW365" s="157" t="s">
        <v>34</v>
      </c>
      <c r="AX365" s="157" t="s">
        <v>78</v>
      </c>
      <c r="AY365" s="159" t="s">
        <v>165</v>
      </c>
    </row>
    <row r="366" spans="2:65" s="165" customFormat="1" ht="11.25">
      <c r="B366" s="166"/>
      <c r="C366" s="209"/>
      <c r="D366" s="151" t="s">
        <v>176</v>
      </c>
      <c r="E366" s="167" t="s">
        <v>1</v>
      </c>
      <c r="F366" s="168" t="s">
        <v>191</v>
      </c>
      <c r="H366" s="169">
        <v>6</v>
      </c>
      <c r="I366" s="170"/>
      <c r="L366" s="166"/>
      <c r="M366" s="171"/>
      <c r="T366" s="172"/>
      <c r="AT366" s="167" t="s">
        <v>176</v>
      </c>
      <c r="AU366" s="167" t="s">
        <v>88</v>
      </c>
      <c r="AV366" s="165" t="s">
        <v>172</v>
      </c>
      <c r="AW366" s="165" t="s">
        <v>34</v>
      </c>
      <c r="AX366" s="165" t="s">
        <v>86</v>
      </c>
      <c r="AY366" s="167" t="s">
        <v>165</v>
      </c>
    </row>
    <row r="367" spans="2:65" s="16" customFormat="1" ht="24.2" customHeight="1">
      <c r="B367" s="17"/>
      <c r="C367" s="213" t="s">
        <v>770</v>
      </c>
      <c r="D367" s="178" t="s">
        <v>416</v>
      </c>
      <c r="E367" s="179" t="s">
        <v>1953</v>
      </c>
      <c r="F367" s="180" t="s">
        <v>1954</v>
      </c>
      <c r="G367" s="181" t="s">
        <v>452</v>
      </c>
      <c r="H367" s="182">
        <v>6</v>
      </c>
      <c r="I367" s="183"/>
      <c r="J367" s="184">
        <f>ROUND(I367*H367,2)</f>
        <v>0</v>
      </c>
      <c r="K367" s="180" t="s">
        <v>171</v>
      </c>
      <c r="L367" s="185"/>
      <c r="M367" s="186" t="s">
        <v>1</v>
      </c>
      <c r="N367" s="187" t="s">
        <v>43</v>
      </c>
      <c r="P367" s="141">
        <f>O367*H367</f>
        <v>0</v>
      </c>
      <c r="Q367" s="141">
        <v>5.4600000000000003E-2</v>
      </c>
      <c r="R367" s="141">
        <f>Q367*H367</f>
        <v>0.3276</v>
      </c>
      <c r="S367" s="141">
        <v>0</v>
      </c>
      <c r="T367" s="142">
        <f>S367*H367</f>
        <v>0</v>
      </c>
      <c r="AR367" s="143" t="s">
        <v>220</v>
      </c>
      <c r="AT367" s="143" t="s">
        <v>416</v>
      </c>
      <c r="AU367" s="143" t="s">
        <v>88</v>
      </c>
      <c r="AY367" s="2" t="s">
        <v>165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2" t="s">
        <v>86</v>
      </c>
      <c r="BK367" s="144">
        <f>ROUND(I367*H367,2)</f>
        <v>0</v>
      </c>
      <c r="BL367" s="2" t="s">
        <v>172</v>
      </c>
      <c r="BM367" s="143" t="s">
        <v>2381</v>
      </c>
    </row>
    <row r="368" spans="2:65" s="119" customFormat="1" ht="22.9" customHeight="1">
      <c r="B368" s="120"/>
      <c r="C368" s="210"/>
      <c r="D368" s="121" t="s">
        <v>77</v>
      </c>
      <c r="E368" s="130" t="s">
        <v>939</v>
      </c>
      <c r="F368" s="130" t="s">
        <v>940</v>
      </c>
      <c r="I368" s="123"/>
      <c r="J368" s="131">
        <f>BK368</f>
        <v>0</v>
      </c>
      <c r="L368" s="120"/>
      <c r="M368" s="125"/>
      <c r="P368" s="126">
        <f>SUM(P369:P370)</f>
        <v>0</v>
      </c>
      <c r="R368" s="126">
        <f>SUM(R369:R370)</f>
        <v>0</v>
      </c>
      <c r="T368" s="127">
        <f>SUM(T369:T370)</f>
        <v>0</v>
      </c>
      <c r="AR368" s="121" t="s">
        <v>86</v>
      </c>
      <c r="AT368" s="128" t="s">
        <v>77</v>
      </c>
      <c r="AU368" s="128" t="s">
        <v>86</v>
      </c>
      <c r="AY368" s="121" t="s">
        <v>165</v>
      </c>
      <c r="BK368" s="129">
        <f>SUM(BK369:BK370)</f>
        <v>0</v>
      </c>
    </row>
    <row r="369" spans="2:65" s="16" customFormat="1" ht="24.2" customHeight="1">
      <c r="B369" s="17"/>
      <c r="C369" s="205" t="s">
        <v>777</v>
      </c>
      <c r="D369" s="132" t="s">
        <v>167</v>
      </c>
      <c r="E369" s="133" t="s">
        <v>2382</v>
      </c>
      <c r="F369" s="134" t="s">
        <v>2383</v>
      </c>
      <c r="G369" s="135" t="s">
        <v>278</v>
      </c>
      <c r="H369" s="136">
        <v>25.457000000000001</v>
      </c>
      <c r="I369" s="137"/>
      <c r="J369" s="138">
        <f>ROUND(I369*H369,2)</f>
        <v>0</v>
      </c>
      <c r="K369" s="134" t="s">
        <v>171</v>
      </c>
      <c r="L369" s="17"/>
      <c r="M369" s="139" t="s">
        <v>1</v>
      </c>
      <c r="N369" s="140" t="s">
        <v>43</v>
      </c>
      <c r="P369" s="141">
        <f>O369*H369</f>
        <v>0</v>
      </c>
      <c r="Q369" s="141">
        <v>0</v>
      </c>
      <c r="R369" s="141">
        <f>Q369*H369</f>
        <v>0</v>
      </c>
      <c r="S369" s="141">
        <v>0</v>
      </c>
      <c r="T369" s="142">
        <f>S369*H369</f>
        <v>0</v>
      </c>
      <c r="AR369" s="143" t="s">
        <v>172</v>
      </c>
      <c r="AT369" s="143" t="s">
        <v>167</v>
      </c>
      <c r="AU369" s="143" t="s">
        <v>88</v>
      </c>
      <c r="AY369" s="2" t="s">
        <v>165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2" t="s">
        <v>86</v>
      </c>
      <c r="BK369" s="144">
        <f>ROUND(I369*H369,2)</f>
        <v>0</v>
      </c>
      <c r="BL369" s="2" t="s">
        <v>172</v>
      </c>
      <c r="BM369" s="143" t="s">
        <v>2384</v>
      </c>
    </row>
    <row r="370" spans="2:65" s="16" customFormat="1">
      <c r="B370" s="17"/>
      <c r="C370" s="206"/>
      <c r="D370" s="145" t="s">
        <v>174</v>
      </c>
      <c r="F370" s="146" t="s">
        <v>2385</v>
      </c>
      <c r="I370" s="147"/>
      <c r="L370" s="17"/>
      <c r="M370" s="195"/>
      <c r="N370" s="190"/>
      <c r="O370" s="190"/>
      <c r="P370" s="190"/>
      <c r="Q370" s="190"/>
      <c r="R370" s="190"/>
      <c r="S370" s="190"/>
      <c r="T370" s="196"/>
      <c r="AT370" s="2" t="s">
        <v>174</v>
      </c>
      <c r="AU370" s="2" t="s">
        <v>88</v>
      </c>
    </row>
    <row r="371" spans="2:65" s="16" customFormat="1" ht="6.95" customHeight="1">
      <c r="B371" s="29"/>
      <c r="C371" s="211"/>
      <c r="D371" s="30"/>
      <c r="E371" s="30"/>
      <c r="F371" s="30"/>
      <c r="G371" s="30"/>
      <c r="H371" s="30"/>
      <c r="I371" s="30"/>
      <c r="J371" s="30"/>
      <c r="K371" s="30"/>
      <c r="L371" s="17"/>
    </row>
  </sheetData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26" r:id="rId1"/>
    <hyperlink ref="F139" r:id="rId2"/>
    <hyperlink ref="F142" r:id="rId3"/>
    <hyperlink ref="F154" r:id="rId4"/>
    <hyperlink ref="F157" r:id="rId5"/>
    <hyperlink ref="F163" r:id="rId6"/>
    <hyperlink ref="F168" r:id="rId7"/>
    <hyperlink ref="F171" r:id="rId8"/>
    <hyperlink ref="F176" r:id="rId9"/>
    <hyperlink ref="F180" r:id="rId10"/>
    <hyperlink ref="F186" r:id="rId11"/>
    <hyperlink ref="F202" r:id="rId12"/>
    <hyperlink ref="F209" r:id="rId13"/>
    <hyperlink ref="F214" r:id="rId14"/>
    <hyperlink ref="F219" r:id="rId15"/>
    <hyperlink ref="F223" r:id="rId16"/>
    <hyperlink ref="F239" r:id="rId17"/>
    <hyperlink ref="F244" r:id="rId18"/>
    <hyperlink ref="F249" r:id="rId19"/>
    <hyperlink ref="F255" r:id="rId20"/>
    <hyperlink ref="F263" r:id="rId21"/>
    <hyperlink ref="F266" r:id="rId22"/>
    <hyperlink ref="F269" r:id="rId23"/>
    <hyperlink ref="F272" r:id="rId24"/>
    <hyperlink ref="F275" r:id="rId25"/>
    <hyperlink ref="F286" r:id="rId26"/>
    <hyperlink ref="F289" r:id="rId27"/>
    <hyperlink ref="F293" r:id="rId28"/>
    <hyperlink ref="F296" r:id="rId29"/>
    <hyperlink ref="F300" r:id="rId30"/>
    <hyperlink ref="F304" r:id="rId31"/>
    <hyperlink ref="F311" r:id="rId32"/>
    <hyperlink ref="F325" r:id="rId33"/>
    <hyperlink ref="F331" r:id="rId34"/>
    <hyperlink ref="F339" r:id="rId35"/>
    <hyperlink ref="F348" r:id="rId36"/>
    <hyperlink ref="F361" r:id="rId37"/>
    <hyperlink ref="F370" r:id="rId38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22"/>
  <sheetViews>
    <sheetView topLeftCell="A153" workbookViewId="0">
      <selection activeCell="F226" sqref="F226"/>
    </sheetView>
  </sheetViews>
  <sheetFormatPr defaultRowHeight="1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1" width="19.140625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56" ht="36.950000000000003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113</v>
      </c>
      <c r="AZ2" s="177" t="s">
        <v>309</v>
      </c>
      <c r="BA2" s="177" t="s">
        <v>310</v>
      </c>
      <c r="BB2" s="177" t="s">
        <v>1</v>
      </c>
      <c r="BC2" s="177" t="s">
        <v>2386</v>
      </c>
      <c r="BD2" s="177" t="s">
        <v>88</v>
      </c>
    </row>
    <row r="3" spans="2:5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88</v>
      </c>
      <c r="AZ3" s="177" t="s">
        <v>316</v>
      </c>
      <c r="BA3" s="177" t="s">
        <v>1</v>
      </c>
      <c r="BB3" s="177" t="s">
        <v>1</v>
      </c>
      <c r="BC3" s="177" t="s">
        <v>1303</v>
      </c>
      <c r="BD3" s="177" t="s">
        <v>88</v>
      </c>
    </row>
    <row r="4" spans="2:56" ht="24.95" customHeight="1">
      <c r="B4" s="5"/>
      <c r="D4" s="6" t="s">
        <v>132</v>
      </c>
      <c r="L4" s="5"/>
      <c r="M4" s="80" t="s">
        <v>10</v>
      </c>
      <c r="AT4" s="2" t="s">
        <v>4</v>
      </c>
      <c r="AZ4" s="177" t="s">
        <v>312</v>
      </c>
      <c r="BA4" s="177" t="s">
        <v>1</v>
      </c>
      <c r="BB4" s="177" t="s">
        <v>1</v>
      </c>
      <c r="BC4" s="177" t="s">
        <v>2387</v>
      </c>
      <c r="BD4" s="177" t="s">
        <v>88</v>
      </c>
    </row>
    <row r="5" spans="2:56" ht="6.95" customHeight="1">
      <c r="B5" s="5"/>
      <c r="L5" s="5"/>
      <c r="AZ5" s="177" t="s">
        <v>1753</v>
      </c>
      <c r="BA5" s="177" t="s">
        <v>1</v>
      </c>
      <c r="BB5" s="177" t="s">
        <v>1</v>
      </c>
      <c r="BC5" s="177" t="s">
        <v>2388</v>
      </c>
      <c r="BD5" s="177" t="s">
        <v>88</v>
      </c>
    </row>
    <row r="6" spans="2:56" ht="12" customHeight="1">
      <c r="B6" s="5"/>
      <c r="D6" s="11" t="s">
        <v>16</v>
      </c>
      <c r="L6" s="5"/>
      <c r="AZ6" s="177" t="s">
        <v>1883</v>
      </c>
      <c r="BA6" s="177" t="s">
        <v>1</v>
      </c>
      <c r="BB6" s="177" t="s">
        <v>1</v>
      </c>
      <c r="BC6" s="177" t="s">
        <v>2389</v>
      </c>
      <c r="BD6" s="177" t="s">
        <v>88</v>
      </c>
    </row>
    <row r="7" spans="2:56" ht="16.5" customHeight="1">
      <c r="B7" s="5"/>
      <c r="E7" s="267" t="s">
        <v>17</v>
      </c>
      <c r="F7" s="268"/>
      <c r="G7" s="268"/>
      <c r="H7" s="268"/>
      <c r="L7" s="5"/>
      <c r="AZ7" s="177" t="s">
        <v>314</v>
      </c>
      <c r="BA7" s="177" t="s">
        <v>1</v>
      </c>
      <c r="BB7" s="177" t="s">
        <v>1</v>
      </c>
      <c r="BC7" s="177" t="s">
        <v>2386</v>
      </c>
      <c r="BD7" s="177" t="s">
        <v>88</v>
      </c>
    </row>
    <row r="8" spans="2:56" s="16" customFormat="1" ht="12" customHeight="1">
      <c r="B8" s="17"/>
      <c r="D8" s="11" t="s">
        <v>133</v>
      </c>
      <c r="L8" s="17"/>
    </row>
    <row r="9" spans="2:56" s="16" customFormat="1" ht="16.5" customHeight="1">
      <c r="B9" s="17"/>
      <c r="E9" s="239" t="s">
        <v>2390</v>
      </c>
      <c r="F9" s="266"/>
      <c r="G9" s="266"/>
      <c r="H9" s="266"/>
      <c r="L9" s="17"/>
    </row>
    <row r="10" spans="2:56" s="16" customFormat="1">
      <c r="B10" s="17"/>
      <c r="L10" s="17"/>
    </row>
    <row r="11" spans="2:56" s="16" customFormat="1" ht="12" customHeight="1">
      <c r="B11" s="17"/>
      <c r="D11" s="11" t="s">
        <v>18</v>
      </c>
      <c r="F11" s="12" t="s">
        <v>1</v>
      </c>
      <c r="I11" s="11" t="s">
        <v>19</v>
      </c>
      <c r="J11" s="12" t="s">
        <v>1</v>
      </c>
      <c r="L11" s="17"/>
    </row>
    <row r="12" spans="2:56" s="16" customFormat="1" ht="12" customHeight="1">
      <c r="B12" s="17"/>
      <c r="D12" s="11" t="s">
        <v>20</v>
      </c>
      <c r="F12" s="12" t="s">
        <v>21</v>
      </c>
      <c r="I12" s="11" t="s">
        <v>22</v>
      </c>
      <c r="J12" s="81" t="s">
        <v>23</v>
      </c>
      <c r="L12" s="17"/>
    </row>
    <row r="13" spans="2:56" s="16" customFormat="1" ht="10.9" customHeight="1">
      <c r="B13" s="17"/>
      <c r="L13" s="17"/>
    </row>
    <row r="14" spans="2:56" s="16" customFormat="1" ht="12" customHeight="1">
      <c r="B14" s="17"/>
      <c r="D14" s="11" t="s">
        <v>24</v>
      </c>
      <c r="I14" s="11" t="s">
        <v>25</v>
      </c>
      <c r="J14" s="12" t="s">
        <v>26</v>
      </c>
      <c r="L14" s="17"/>
    </row>
    <row r="15" spans="2:56" s="16" customFormat="1" ht="18" customHeight="1">
      <c r="B15" s="17"/>
      <c r="E15" s="12" t="s">
        <v>27</v>
      </c>
      <c r="I15" s="11" t="s">
        <v>28</v>
      </c>
      <c r="J15" s="12" t="s">
        <v>1</v>
      </c>
      <c r="L15" s="17"/>
    </row>
    <row r="16" spans="2:56" s="16" customFormat="1" ht="6.95" customHeight="1">
      <c r="B16" s="17"/>
      <c r="L16" s="17"/>
    </row>
    <row r="17" spans="2:12" s="16" customFormat="1" ht="12" customHeight="1">
      <c r="B17" s="17"/>
      <c r="D17" s="11" t="s">
        <v>29</v>
      </c>
      <c r="I17" s="11" t="s">
        <v>25</v>
      </c>
      <c r="J17" s="13" t="s">
        <v>30</v>
      </c>
      <c r="L17" s="17"/>
    </row>
    <row r="18" spans="2:12" s="16" customFormat="1" ht="18" customHeight="1">
      <c r="B18" s="17"/>
      <c r="E18" s="269" t="s">
        <v>30</v>
      </c>
      <c r="F18" s="225"/>
      <c r="G18" s="225"/>
      <c r="H18" s="225"/>
      <c r="I18" s="11" t="s">
        <v>28</v>
      </c>
      <c r="J18" s="13" t="s">
        <v>30</v>
      </c>
      <c r="L18" s="17"/>
    </row>
    <row r="19" spans="2:12" s="16" customFormat="1" ht="6.95" customHeight="1">
      <c r="B19" s="17"/>
      <c r="L19" s="17"/>
    </row>
    <row r="20" spans="2:12" s="16" customFormat="1" ht="12" customHeight="1">
      <c r="B20" s="17"/>
      <c r="D20" s="11" t="s">
        <v>31</v>
      </c>
      <c r="I20" s="11" t="s">
        <v>25</v>
      </c>
      <c r="J20" s="12" t="s">
        <v>32</v>
      </c>
      <c r="L20" s="17"/>
    </row>
    <row r="21" spans="2:12" s="16" customFormat="1" ht="18" customHeight="1">
      <c r="B21" s="17"/>
      <c r="E21" s="12" t="s">
        <v>33</v>
      </c>
      <c r="I21" s="11" t="s">
        <v>28</v>
      </c>
      <c r="J21" s="12" t="s">
        <v>1</v>
      </c>
      <c r="L21" s="17"/>
    </row>
    <row r="22" spans="2:12" s="16" customFormat="1" ht="6.95" customHeight="1">
      <c r="B22" s="17"/>
      <c r="L22" s="17"/>
    </row>
    <row r="23" spans="2:12" s="16" customFormat="1" ht="12" customHeight="1">
      <c r="B23" s="17"/>
      <c r="D23" s="11" t="s">
        <v>35</v>
      </c>
      <c r="I23" s="11" t="s">
        <v>25</v>
      </c>
      <c r="J23" s="12" t="s">
        <v>1</v>
      </c>
      <c r="L23" s="17"/>
    </row>
    <row r="24" spans="2:12" s="16" customFormat="1" ht="18" customHeight="1">
      <c r="B24" s="17"/>
      <c r="E24" s="12" t="s">
        <v>36</v>
      </c>
      <c r="I24" s="11" t="s">
        <v>28</v>
      </c>
      <c r="J24" s="12" t="s">
        <v>1</v>
      </c>
      <c r="L24" s="17"/>
    </row>
    <row r="25" spans="2:12" s="16" customFormat="1" ht="6.95" customHeight="1">
      <c r="B25" s="17"/>
      <c r="L25" s="17"/>
    </row>
    <row r="26" spans="2:12" s="16" customFormat="1" ht="12" customHeight="1">
      <c r="B26" s="17"/>
      <c r="D26" s="11" t="s">
        <v>37</v>
      </c>
      <c r="L26" s="17"/>
    </row>
    <row r="27" spans="2:12" s="82" customFormat="1" ht="16.5" customHeight="1">
      <c r="B27" s="83"/>
      <c r="E27" s="232" t="s">
        <v>1</v>
      </c>
      <c r="F27" s="232"/>
      <c r="G27" s="232"/>
      <c r="H27" s="232"/>
      <c r="L27" s="83"/>
    </row>
    <row r="28" spans="2:12" s="16" customFormat="1" ht="6.95" customHeight="1">
      <c r="B28" s="17"/>
      <c r="L28" s="17"/>
    </row>
    <row r="29" spans="2:12" s="16" customFormat="1" ht="6.95" customHeight="1">
      <c r="B29" s="17"/>
      <c r="D29" s="39"/>
      <c r="E29" s="39"/>
      <c r="F29" s="39"/>
      <c r="G29" s="39"/>
      <c r="H29" s="39"/>
      <c r="I29" s="39"/>
      <c r="J29" s="39"/>
      <c r="K29" s="39"/>
      <c r="L29" s="17"/>
    </row>
    <row r="30" spans="2:12" s="16" customFormat="1" ht="25.35" customHeight="1">
      <c r="B30" s="17"/>
      <c r="D30" s="84" t="s">
        <v>38</v>
      </c>
      <c r="J30" s="85">
        <f>ROUND(J123, 2)</f>
        <v>0</v>
      </c>
      <c r="L30" s="17"/>
    </row>
    <row r="31" spans="2:12" s="16" customFormat="1" ht="6.95" customHeight="1">
      <c r="B31" s="17"/>
      <c r="D31" s="39"/>
      <c r="E31" s="39"/>
      <c r="F31" s="39"/>
      <c r="G31" s="39"/>
      <c r="H31" s="39"/>
      <c r="I31" s="39"/>
      <c r="J31" s="39"/>
      <c r="K31" s="39"/>
      <c r="L31" s="17"/>
    </row>
    <row r="32" spans="2:12" s="16" customFormat="1" ht="14.45" customHeight="1">
      <c r="B32" s="17"/>
      <c r="F32" s="86" t="s">
        <v>40</v>
      </c>
      <c r="I32" s="86" t="s">
        <v>39</v>
      </c>
      <c r="J32" s="86" t="s">
        <v>41</v>
      </c>
      <c r="L32" s="17"/>
    </row>
    <row r="33" spans="2:12" s="16" customFormat="1" ht="14.45" customHeight="1">
      <c r="B33" s="17"/>
      <c r="D33" s="87" t="s">
        <v>42</v>
      </c>
      <c r="E33" s="11" t="s">
        <v>43</v>
      </c>
      <c r="F33" s="73">
        <f>ROUND((SUM(BE123:BE220)),  2)</f>
        <v>0</v>
      </c>
      <c r="I33" s="88">
        <v>0.21</v>
      </c>
      <c r="J33" s="73">
        <f>ROUND(((SUM(BE123:BE220))*I33),  2)</f>
        <v>0</v>
      </c>
      <c r="L33" s="17"/>
    </row>
    <row r="34" spans="2:12" s="16" customFormat="1" ht="14.45" customHeight="1">
      <c r="B34" s="17"/>
      <c r="E34" s="11" t="s">
        <v>44</v>
      </c>
      <c r="F34" s="73">
        <f>ROUND((SUM(BF123:BF220)),  2)</f>
        <v>0</v>
      </c>
      <c r="I34" s="88">
        <v>0.15</v>
      </c>
      <c r="J34" s="73">
        <f>ROUND(((SUM(BF123:BF220))*I34),  2)</f>
        <v>0</v>
      </c>
      <c r="L34" s="17"/>
    </row>
    <row r="35" spans="2:12" s="16" customFormat="1" ht="14.45" hidden="1" customHeight="1">
      <c r="B35" s="17"/>
      <c r="E35" s="11" t="s">
        <v>45</v>
      </c>
      <c r="F35" s="73">
        <f>ROUND((SUM(BG123:BG220)),  2)</f>
        <v>0</v>
      </c>
      <c r="I35" s="88">
        <v>0.21</v>
      </c>
      <c r="J35" s="73">
        <f>0</f>
        <v>0</v>
      </c>
      <c r="L35" s="17"/>
    </row>
    <row r="36" spans="2:12" s="16" customFormat="1" ht="14.45" hidden="1" customHeight="1">
      <c r="B36" s="17"/>
      <c r="E36" s="11" t="s">
        <v>46</v>
      </c>
      <c r="F36" s="73">
        <f>ROUND((SUM(BH123:BH220)),  2)</f>
        <v>0</v>
      </c>
      <c r="I36" s="88">
        <v>0.15</v>
      </c>
      <c r="J36" s="73">
        <f>0</f>
        <v>0</v>
      </c>
      <c r="L36" s="17"/>
    </row>
    <row r="37" spans="2:12" s="16" customFormat="1" ht="14.45" hidden="1" customHeight="1">
      <c r="B37" s="17"/>
      <c r="E37" s="11" t="s">
        <v>47</v>
      </c>
      <c r="F37" s="73">
        <f>ROUND((SUM(BI123:BI220)),  2)</f>
        <v>0</v>
      </c>
      <c r="I37" s="88">
        <v>0</v>
      </c>
      <c r="J37" s="73">
        <f>0</f>
        <v>0</v>
      </c>
      <c r="L37" s="17"/>
    </row>
    <row r="38" spans="2:12" s="16" customFormat="1" ht="6.95" customHeight="1">
      <c r="B38" s="17"/>
      <c r="L38" s="17"/>
    </row>
    <row r="39" spans="2:12" s="16" customFormat="1" ht="25.35" customHeight="1">
      <c r="B39" s="17"/>
      <c r="C39" s="89"/>
      <c r="D39" s="90" t="s">
        <v>48</v>
      </c>
      <c r="E39" s="42"/>
      <c r="F39" s="42"/>
      <c r="G39" s="91" t="s">
        <v>49</v>
      </c>
      <c r="H39" s="92" t="s">
        <v>50</v>
      </c>
      <c r="I39" s="42"/>
      <c r="J39" s="93">
        <f>SUM(J30:J37)</f>
        <v>0</v>
      </c>
      <c r="K39" s="94"/>
      <c r="L39" s="17"/>
    </row>
    <row r="40" spans="2:12" s="16" customFormat="1" ht="14.45" customHeight="1">
      <c r="B40" s="17"/>
      <c r="L40" s="17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6" customFormat="1" ht="14.45" customHeight="1">
      <c r="B50" s="17"/>
      <c r="D50" s="26" t="s">
        <v>51</v>
      </c>
      <c r="E50" s="27"/>
      <c r="F50" s="27"/>
      <c r="G50" s="26" t="s">
        <v>52</v>
      </c>
      <c r="H50" s="27"/>
      <c r="I50" s="27"/>
      <c r="J50" s="27"/>
      <c r="K50" s="27"/>
      <c r="L50" s="17"/>
    </row>
    <row r="51" spans="2:12">
      <c r="B51" s="5"/>
      <c r="L51" s="5"/>
    </row>
    <row r="52" spans="2:12">
      <c r="B52" s="5"/>
      <c r="L52" s="5"/>
    </row>
    <row r="53" spans="2:12">
      <c r="B53" s="5"/>
      <c r="L53" s="5"/>
    </row>
    <row r="54" spans="2:12">
      <c r="B54" s="5"/>
      <c r="L54" s="5"/>
    </row>
    <row r="55" spans="2:12">
      <c r="B55" s="5"/>
      <c r="L55" s="5"/>
    </row>
    <row r="56" spans="2:12">
      <c r="B56" s="5"/>
      <c r="L56" s="5"/>
    </row>
    <row r="57" spans="2:12">
      <c r="B57" s="5"/>
      <c r="L57" s="5"/>
    </row>
    <row r="58" spans="2:12">
      <c r="B58" s="5"/>
      <c r="L58" s="5"/>
    </row>
    <row r="59" spans="2:12">
      <c r="B59" s="5"/>
      <c r="L59" s="5"/>
    </row>
    <row r="60" spans="2:12">
      <c r="B60" s="5"/>
      <c r="L60" s="5"/>
    </row>
    <row r="61" spans="2:12" s="16" customFormat="1">
      <c r="B61" s="17"/>
      <c r="D61" s="28" t="s">
        <v>53</v>
      </c>
      <c r="E61" s="19"/>
      <c r="F61" s="95" t="s">
        <v>54</v>
      </c>
      <c r="G61" s="28" t="s">
        <v>53</v>
      </c>
      <c r="H61" s="19"/>
      <c r="I61" s="19"/>
      <c r="J61" s="96" t="s">
        <v>54</v>
      </c>
      <c r="K61" s="19"/>
      <c r="L61" s="17"/>
    </row>
    <row r="62" spans="2:12">
      <c r="B62" s="5"/>
      <c r="L62" s="5"/>
    </row>
    <row r="63" spans="2:12">
      <c r="B63" s="5"/>
      <c r="L63" s="5"/>
    </row>
    <row r="64" spans="2:12">
      <c r="B64" s="5"/>
      <c r="L64" s="5"/>
    </row>
    <row r="65" spans="2:12" s="16" customFormat="1">
      <c r="B65" s="17"/>
      <c r="D65" s="26" t="s">
        <v>55</v>
      </c>
      <c r="E65" s="27"/>
      <c r="F65" s="27"/>
      <c r="G65" s="26" t="s">
        <v>56</v>
      </c>
      <c r="H65" s="27"/>
      <c r="I65" s="27"/>
      <c r="J65" s="27"/>
      <c r="K65" s="27"/>
      <c r="L65" s="17"/>
    </row>
    <row r="66" spans="2:12">
      <c r="B66" s="5"/>
      <c r="L66" s="5"/>
    </row>
    <row r="67" spans="2:12">
      <c r="B67" s="5"/>
      <c r="L67" s="5"/>
    </row>
    <row r="68" spans="2:12">
      <c r="B68" s="5"/>
      <c r="L68" s="5"/>
    </row>
    <row r="69" spans="2:12">
      <c r="B69" s="5"/>
      <c r="L69" s="5"/>
    </row>
    <row r="70" spans="2:12">
      <c r="B70" s="5"/>
      <c r="L70" s="5"/>
    </row>
    <row r="71" spans="2:12">
      <c r="B71" s="5"/>
      <c r="L71" s="5"/>
    </row>
    <row r="72" spans="2:12">
      <c r="B72" s="5"/>
      <c r="L72" s="5"/>
    </row>
    <row r="73" spans="2:12">
      <c r="B73" s="5"/>
      <c r="L73" s="5"/>
    </row>
    <row r="74" spans="2:12">
      <c r="B74" s="5"/>
      <c r="L74" s="5"/>
    </row>
    <row r="75" spans="2:12">
      <c r="B75" s="5"/>
      <c r="L75" s="5"/>
    </row>
    <row r="76" spans="2:12" s="16" customFormat="1">
      <c r="B76" s="17"/>
      <c r="D76" s="28" t="s">
        <v>53</v>
      </c>
      <c r="E76" s="19"/>
      <c r="F76" s="95" t="s">
        <v>54</v>
      </c>
      <c r="G76" s="28" t="s">
        <v>53</v>
      </c>
      <c r="H76" s="19"/>
      <c r="I76" s="19"/>
      <c r="J76" s="96" t="s">
        <v>54</v>
      </c>
      <c r="K76" s="19"/>
      <c r="L76" s="17"/>
    </row>
    <row r="77" spans="2:12" s="16" customFormat="1" ht="14.4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17"/>
    </row>
    <row r="81" spans="2:47" s="16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17"/>
    </row>
    <row r="82" spans="2:47" s="16" customFormat="1" ht="24.95" customHeight="1">
      <c r="B82" s="17"/>
      <c r="C82" s="6" t="s">
        <v>135</v>
      </c>
      <c r="L82" s="17"/>
    </row>
    <row r="83" spans="2:47" s="16" customFormat="1" ht="6.95" customHeight="1">
      <c r="B83" s="17"/>
      <c r="L83" s="17"/>
    </row>
    <row r="84" spans="2:47" s="16" customFormat="1" ht="12" customHeight="1">
      <c r="B84" s="17"/>
      <c r="C84" s="11" t="s">
        <v>16</v>
      </c>
      <c r="L84" s="17"/>
    </row>
    <row r="85" spans="2:47" s="16" customFormat="1" ht="16.5" customHeight="1">
      <c r="B85" s="17"/>
      <c r="E85" s="267" t="str">
        <f>E7</f>
        <v>ČOV Nebužely - rekonstrukce</v>
      </c>
      <c r="F85" s="268"/>
      <c r="G85" s="268"/>
      <c r="H85" s="268"/>
      <c r="L85" s="17"/>
    </row>
    <row r="86" spans="2:47" s="16" customFormat="1" ht="12" customHeight="1">
      <c r="B86" s="17"/>
      <c r="C86" s="11" t="s">
        <v>133</v>
      </c>
      <c r="L86" s="17"/>
    </row>
    <row r="87" spans="2:47" s="16" customFormat="1" ht="16.5" customHeight="1">
      <c r="B87" s="17"/>
      <c r="E87" s="239" t="str">
        <f>E9</f>
        <v>SO.05 - Areálový vodovod ČOV</v>
      </c>
      <c r="F87" s="266"/>
      <c r="G87" s="266"/>
      <c r="H87" s="266"/>
      <c r="L87" s="17"/>
    </row>
    <row r="88" spans="2:47" s="16" customFormat="1" ht="6.95" customHeight="1">
      <c r="B88" s="17"/>
      <c r="L88" s="17"/>
    </row>
    <row r="89" spans="2:47" s="16" customFormat="1" ht="12" customHeight="1">
      <c r="B89" s="17"/>
      <c r="C89" s="11" t="s">
        <v>20</v>
      </c>
      <c r="F89" s="12" t="str">
        <f>F12</f>
        <v>Obec Nebužely</v>
      </c>
      <c r="I89" s="11" t="s">
        <v>22</v>
      </c>
      <c r="J89" s="81" t="str">
        <f>IF(J12="","",J12)</f>
        <v>31. 3. 2022</v>
      </c>
      <c r="L89" s="17"/>
    </row>
    <row r="90" spans="2:47" s="16" customFormat="1" ht="6.95" customHeight="1">
      <c r="B90" s="17"/>
      <c r="L90" s="17"/>
    </row>
    <row r="91" spans="2:47" s="16" customFormat="1" ht="15.2" customHeight="1">
      <c r="B91" s="17"/>
      <c r="C91" s="11" t="s">
        <v>24</v>
      </c>
      <c r="F91" s="12" t="str">
        <f>E15</f>
        <v>Vodárny Kladno – Mělník, a.s.</v>
      </c>
      <c r="I91" s="11" t="s">
        <v>31</v>
      </c>
      <c r="J91" s="97" t="str">
        <f>E21</f>
        <v>SERVIS ISA s.r.o.</v>
      </c>
      <c r="L91" s="17"/>
    </row>
    <row r="92" spans="2:47" s="16" customFormat="1" ht="15.2" customHeight="1">
      <c r="B92" s="17"/>
      <c r="C92" s="11" t="s">
        <v>29</v>
      </c>
      <c r="F92" s="12" t="str">
        <f>IF(E18="","",E18)</f>
        <v>Vyplň údaj</v>
      </c>
      <c r="I92" s="11" t="s">
        <v>35</v>
      </c>
      <c r="J92" s="97" t="str">
        <f>E24</f>
        <v xml:space="preserve"> </v>
      </c>
      <c r="L92" s="17"/>
    </row>
    <row r="93" spans="2:47" s="16" customFormat="1" ht="10.35" customHeight="1">
      <c r="B93" s="17"/>
      <c r="L93" s="17"/>
    </row>
    <row r="94" spans="2:47" s="16" customFormat="1" ht="29.25" customHeight="1">
      <c r="B94" s="17"/>
      <c r="C94" s="98" t="s">
        <v>136</v>
      </c>
      <c r="D94" s="89"/>
      <c r="E94" s="89"/>
      <c r="F94" s="89"/>
      <c r="G94" s="89"/>
      <c r="H94" s="89"/>
      <c r="I94" s="89"/>
      <c r="J94" s="99" t="s">
        <v>137</v>
      </c>
      <c r="K94" s="89"/>
      <c r="L94" s="17"/>
    </row>
    <row r="95" spans="2:47" s="16" customFormat="1" ht="10.35" customHeight="1">
      <c r="B95" s="17"/>
      <c r="L95" s="17"/>
    </row>
    <row r="96" spans="2:47" s="16" customFormat="1" ht="22.9" customHeight="1">
      <c r="B96" s="17"/>
      <c r="C96" s="100" t="s">
        <v>138</v>
      </c>
      <c r="J96" s="85">
        <f>J123</f>
        <v>0</v>
      </c>
      <c r="L96" s="17"/>
      <c r="AU96" s="2" t="s">
        <v>139</v>
      </c>
    </row>
    <row r="97" spans="2:12" s="101" customFormat="1" ht="24.95" customHeight="1">
      <c r="B97" s="102"/>
      <c r="D97" s="103" t="s">
        <v>140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70" customFormat="1" ht="19.899999999999999" customHeight="1">
      <c r="B98" s="106"/>
      <c r="D98" s="107" t="s">
        <v>323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70" customFormat="1" ht="19.899999999999999" customHeight="1">
      <c r="B99" s="106"/>
      <c r="D99" s="107" t="s">
        <v>2391</v>
      </c>
      <c r="E99" s="108"/>
      <c r="F99" s="108"/>
      <c r="G99" s="108"/>
      <c r="H99" s="108"/>
      <c r="I99" s="108"/>
      <c r="J99" s="109">
        <f>J180</f>
        <v>0</v>
      </c>
      <c r="L99" s="106"/>
    </row>
    <row r="100" spans="2:12" s="70" customFormat="1" ht="19.899999999999999" customHeight="1">
      <c r="B100" s="106"/>
      <c r="D100" s="107" t="s">
        <v>327</v>
      </c>
      <c r="E100" s="108"/>
      <c r="F100" s="108"/>
      <c r="G100" s="108"/>
      <c r="H100" s="108"/>
      <c r="I100" s="108"/>
      <c r="J100" s="109">
        <f>J187</f>
        <v>0</v>
      </c>
      <c r="L100" s="106"/>
    </row>
    <row r="101" spans="2:12" s="70" customFormat="1" ht="19.899999999999999" customHeight="1">
      <c r="B101" s="106"/>
      <c r="D101" s="107" t="s">
        <v>1757</v>
      </c>
      <c r="E101" s="108"/>
      <c r="F101" s="108"/>
      <c r="G101" s="108"/>
      <c r="H101" s="108"/>
      <c r="I101" s="108"/>
      <c r="J101" s="109">
        <f>J193</f>
        <v>0</v>
      </c>
      <c r="L101" s="106"/>
    </row>
    <row r="102" spans="2:12" s="70" customFormat="1" ht="19.899999999999999" customHeight="1">
      <c r="B102" s="106"/>
      <c r="D102" s="107" t="s">
        <v>329</v>
      </c>
      <c r="E102" s="108"/>
      <c r="F102" s="108"/>
      <c r="G102" s="108"/>
      <c r="H102" s="108"/>
      <c r="I102" s="108"/>
      <c r="J102" s="109">
        <f>J200</f>
        <v>0</v>
      </c>
      <c r="L102" s="106"/>
    </row>
    <row r="103" spans="2:12" s="70" customFormat="1" ht="19.899999999999999" customHeight="1">
      <c r="B103" s="106"/>
      <c r="D103" s="107" t="s">
        <v>331</v>
      </c>
      <c r="E103" s="108"/>
      <c r="F103" s="108"/>
      <c r="G103" s="108"/>
      <c r="H103" s="108"/>
      <c r="I103" s="108"/>
      <c r="J103" s="109">
        <f>J218</f>
        <v>0</v>
      </c>
      <c r="L103" s="106"/>
    </row>
    <row r="104" spans="2:12" s="16" customFormat="1" ht="21.75" customHeight="1">
      <c r="B104" s="17"/>
      <c r="L104" s="17"/>
    </row>
    <row r="105" spans="2:12" s="16" customFormat="1" ht="6.95" customHeight="1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17"/>
    </row>
    <row r="109" spans="2:12" s="16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17"/>
    </row>
    <row r="110" spans="2:12" s="16" customFormat="1" ht="24.95" customHeight="1">
      <c r="B110" s="17"/>
      <c r="C110" s="6" t="s">
        <v>150</v>
      </c>
      <c r="L110" s="17"/>
    </row>
    <row r="111" spans="2:12" s="16" customFormat="1" ht="6.95" customHeight="1">
      <c r="B111" s="17"/>
      <c r="L111" s="17"/>
    </row>
    <row r="112" spans="2:12" s="16" customFormat="1" ht="12" customHeight="1">
      <c r="B112" s="17"/>
      <c r="C112" s="11" t="s">
        <v>16</v>
      </c>
      <c r="L112" s="17"/>
    </row>
    <row r="113" spans="2:65" s="16" customFormat="1" ht="16.5" customHeight="1">
      <c r="B113" s="17"/>
      <c r="E113" s="267" t="str">
        <f>E7</f>
        <v>ČOV Nebužely - rekonstrukce</v>
      </c>
      <c r="F113" s="268"/>
      <c r="G113" s="268"/>
      <c r="H113" s="268"/>
      <c r="L113" s="17"/>
    </row>
    <row r="114" spans="2:65" s="16" customFormat="1" ht="12" customHeight="1">
      <c r="B114" s="17"/>
      <c r="C114" s="11" t="s">
        <v>133</v>
      </c>
      <c r="L114" s="17"/>
    </row>
    <row r="115" spans="2:65" s="16" customFormat="1" ht="16.5" customHeight="1">
      <c r="B115" s="17"/>
      <c r="E115" s="239" t="str">
        <f>E9</f>
        <v>SO.05 - Areálový vodovod ČOV</v>
      </c>
      <c r="F115" s="266"/>
      <c r="G115" s="266"/>
      <c r="H115" s="266"/>
      <c r="L115" s="17"/>
    </row>
    <row r="116" spans="2:65" s="16" customFormat="1" ht="6.95" customHeight="1">
      <c r="B116" s="17"/>
      <c r="L116" s="17"/>
    </row>
    <row r="117" spans="2:65" s="16" customFormat="1" ht="12" customHeight="1">
      <c r="B117" s="17"/>
      <c r="C117" s="11" t="s">
        <v>20</v>
      </c>
      <c r="F117" s="12" t="str">
        <f>F12</f>
        <v>Obec Nebužely</v>
      </c>
      <c r="I117" s="11" t="s">
        <v>22</v>
      </c>
      <c r="J117" s="81" t="str">
        <f>IF(J12="","",J12)</f>
        <v>31. 3. 2022</v>
      </c>
      <c r="L117" s="17"/>
    </row>
    <row r="118" spans="2:65" s="16" customFormat="1" ht="6.95" customHeight="1">
      <c r="B118" s="17"/>
      <c r="L118" s="17"/>
    </row>
    <row r="119" spans="2:65" s="16" customFormat="1" ht="15.2" customHeight="1">
      <c r="B119" s="17"/>
      <c r="C119" s="11" t="s">
        <v>24</v>
      </c>
      <c r="F119" s="12" t="str">
        <f>E15</f>
        <v>Vodárny Kladno – Mělník, a.s.</v>
      </c>
      <c r="I119" s="11" t="s">
        <v>31</v>
      </c>
      <c r="J119" s="97" t="str">
        <f>E21</f>
        <v>SERVIS ISA s.r.o.</v>
      </c>
      <c r="L119" s="17"/>
    </row>
    <row r="120" spans="2:65" s="16" customFormat="1" ht="15.2" customHeight="1">
      <c r="B120" s="17"/>
      <c r="C120" s="11" t="s">
        <v>29</v>
      </c>
      <c r="F120" s="12" t="str">
        <f>IF(E18="","",E18)</f>
        <v>Vyplň údaj</v>
      </c>
      <c r="I120" s="11" t="s">
        <v>35</v>
      </c>
      <c r="J120" s="97" t="str">
        <f>E24</f>
        <v xml:space="preserve"> </v>
      </c>
      <c r="L120" s="17"/>
    </row>
    <row r="121" spans="2:65" s="16" customFormat="1" ht="10.35" customHeight="1">
      <c r="B121" s="17"/>
      <c r="L121" s="17"/>
    </row>
    <row r="122" spans="2:65" s="110" customFormat="1" ht="29.25" customHeight="1">
      <c r="B122" s="111"/>
      <c r="C122" s="112" t="s">
        <v>151</v>
      </c>
      <c r="D122" s="113" t="s">
        <v>63</v>
      </c>
      <c r="E122" s="113" t="s">
        <v>59</v>
      </c>
      <c r="F122" s="113" t="s">
        <v>60</v>
      </c>
      <c r="G122" s="113" t="s">
        <v>152</v>
      </c>
      <c r="H122" s="113" t="s">
        <v>153</v>
      </c>
      <c r="I122" s="113" t="s">
        <v>154</v>
      </c>
      <c r="J122" s="113" t="s">
        <v>137</v>
      </c>
      <c r="K122" s="114" t="s">
        <v>155</v>
      </c>
      <c r="L122" s="111"/>
      <c r="M122" s="44" t="s">
        <v>1</v>
      </c>
      <c r="N122" s="45" t="s">
        <v>42</v>
      </c>
      <c r="O122" s="45" t="s">
        <v>156</v>
      </c>
      <c r="P122" s="45" t="s">
        <v>157</v>
      </c>
      <c r="Q122" s="45" t="s">
        <v>158</v>
      </c>
      <c r="R122" s="45" t="s">
        <v>159</v>
      </c>
      <c r="S122" s="45" t="s">
        <v>160</v>
      </c>
      <c r="T122" s="46" t="s">
        <v>161</v>
      </c>
    </row>
    <row r="123" spans="2:65" s="16" customFormat="1" ht="22.9" customHeight="1">
      <c r="B123" s="17"/>
      <c r="C123" s="50" t="s">
        <v>162</v>
      </c>
      <c r="J123" s="115">
        <f>BK123</f>
        <v>0</v>
      </c>
      <c r="L123" s="17"/>
      <c r="M123" s="47"/>
      <c r="N123" s="39"/>
      <c r="O123" s="39"/>
      <c r="P123" s="116">
        <f>P124</f>
        <v>0</v>
      </c>
      <c r="Q123" s="39"/>
      <c r="R123" s="116">
        <f>R124</f>
        <v>0.1752455</v>
      </c>
      <c r="S123" s="39"/>
      <c r="T123" s="117">
        <f>T124</f>
        <v>0</v>
      </c>
      <c r="AT123" s="2" t="s">
        <v>77</v>
      </c>
      <c r="AU123" s="2" t="s">
        <v>139</v>
      </c>
      <c r="BK123" s="118">
        <f>BK124</f>
        <v>0</v>
      </c>
    </row>
    <row r="124" spans="2:65" s="119" customFormat="1" ht="25.9" customHeight="1">
      <c r="B124" s="120"/>
      <c r="D124" s="121" t="s">
        <v>77</v>
      </c>
      <c r="E124" s="122" t="s">
        <v>163</v>
      </c>
      <c r="F124" s="122" t="s">
        <v>164</v>
      </c>
      <c r="I124" s="123"/>
      <c r="J124" s="124">
        <f>BK124</f>
        <v>0</v>
      </c>
      <c r="L124" s="120"/>
      <c r="M124" s="125"/>
      <c r="P124" s="126">
        <f>P125+P180+P187+P193+P200+P218</f>
        <v>0</v>
      </c>
      <c r="R124" s="126">
        <f>R125+R180+R187+R193+R200+R218</f>
        <v>0.1752455</v>
      </c>
      <c r="T124" s="127">
        <f>T125+T180+T187+T193+T200+T218</f>
        <v>0</v>
      </c>
      <c r="AR124" s="121" t="s">
        <v>86</v>
      </c>
      <c r="AT124" s="128" t="s">
        <v>77</v>
      </c>
      <c r="AU124" s="128" t="s">
        <v>78</v>
      </c>
      <c r="AY124" s="121" t="s">
        <v>165</v>
      </c>
      <c r="BK124" s="129">
        <f>BK125+BK180+BK187+BK193+BK200+BK218</f>
        <v>0</v>
      </c>
    </row>
    <row r="125" spans="2:65" s="119" customFormat="1" ht="22.9" customHeight="1">
      <c r="B125" s="120"/>
      <c r="D125" s="121" t="s">
        <v>77</v>
      </c>
      <c r="E125" s="130" t="s">
        <v>86</v>
      </c>
      <c r="F125" s="130" t="s">
        <v>347</v>
      </c>
      <c r="I125" s="123"/>
      <c r="J125" s="131">
        <f>BK125</f>
        <v>0</v>
      </c>
      <c r="L125" s="120"/>
      <c r="M125" s="125"/>
      <c r="P125" s="126">
        <f>SUM(P126:P179)</f>
        <v>0</v>
      </c>
      <c r="R125" s="126">
        <f>SUM(R126:R179)</f>
        <v>0.126</v>
      </c>
      <c r="T125" s="127">
        <f>SUM(T126:T179)</f>
        <v>0</v>
      </c>
      <c r="AR125" s="121" t="s">
        <v>86</v>
      </c>
      <c r="AT125" s="128" t="s">
        <v>77</v>
      </c>
      <c r="AU125" s="128" t="s">
        <v>86</v>
      </c>
      <c r="AY125" s="121" t="s">
        <v>165</v>
      </c>
      <c r="BK125" s="129">
        <f>SUM(BK126:BK179)</f>
        <v>0</v>
      </c>
    </row>
    <row r="126" spans="2:65" s="16" customFormat="1" ht="33" customHeight="1">
      <c r="B126" s="17"/>
      <c r="C126" s="205" t="s">
        <v>86</v>
      </c>
      <c r="D126" s="132" t="s">
        <v>167</v>
      </c>
      <c r="E126" s="133" t="s">
        <v>383</v>
      </c>
      <c r="F126" s="134" t="s">
        <v>384</v>
      </c>
      <c r="G126" s="135" t="s">
        <v>170</v>
      </c>
      <c r="H126" s="136">
        <v>39.325000000000003</v>
      </c>
      <c r="I126" s="137"/>
      <c r="J126" s="138">
        <f>ROUND(I126*H126,2)</f>
        <v>0</v>
      </c>
      <c r="K126" s="134" t="s">
        <v>171</v>
      </c>
      <c r="L126" s="17"/>
      <c r="M126" s="139" t="s">
        <v>1</v>
      </c>
      <c r="N126" s="140" t="s">
        <v>43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172</v>
      </c>
      <c r="AT126" s="143" t="s">
        <v>167</v>
      </c>
      <c r="AU126" s="143" t="s">
        <v>88</v>
      </c>
      <c r="AY126" s="2" t="s">
        <v>165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2" t="s">
        <v>86</v>
      </c>
      <c r="BK126" s="144">
        <f>ROUND(I126*H126,2)</f>
        <v>0</v>
      </c>
      <c r="BL126" s="2" t="s">
        <v>172</v>
      </c>
      <c r="BM126" s="143" t="s">
        <v>2392</v>
      </c>
    </row>
    <row r="127" spans="2:65" s="16" customFormat="1">
      <c r="B127" s="17"/>
      <c r="C127" s="206"/>
      <c r="D127" s="145" t="s">
        <v>174</v>
      </c>
      <c r="F127" s="146" t="s">
        <v>386</v>
      </c>
      <c r="I127" s="147"/>
      <c r="L127" s="17"/>
      <c r="M127" s="148"/>
      <c r="T127" s="41"/>
      <c r="AT127" s="2" t="s">
        <v>174</v>
      </c>
      <c r="AU127" s="2" t="s">
        <v>88</v>
      </c>
    </row>
    <row r="128" spans="2:65" s="149" customFormat="1" ht="33.75">
      <c r="B128" s="150"/>
      <c r="C128" s="207"/>
      <c r="D128" s="151" t="s">
        <v>176</v>
      </c>
      <c r="E128" s="152" t="s">
        <v>1</v>
      </c>
      <c r="F128" s="153" t="s">
        <v>2121</v>
      </c>
      <c r="H128" s="152" t="s">
        <v>1</v>
      </c>
      <c r="I128" s="154"/>
      <c r="L128" s="150"/>
      <c r="M128" s="155"/>
      <c r="T128" s="156"/>
      <c r="AT128" s="152" t="s">
        <v>176</v>
      </c>
      <c r="AU128" s="152" t="s">
        <v>88</v>
      </c>
      <c r="AV128" s="149" t="s">
        <v>86</v>
      </c>
      <c r="AW128" s="149" t="s">
        <v>34</v>
      </c>
      <c r="AX128" s="149" t="s">
        <v>78</v>
      </c>
      <c r="AY128" s="152" t="s">
        <v>165</v>
      </c>
    </row>
    <row r="129" spans="2:65" s="157" customFormat="1" ht="11.25">
      <c r="B129" s="158"/>
      <c r="C129" s="208"/>
      <c r="D129" s="151" t="s">
        <v>176</v>
      </c>
      <c r="E129" s="159" t="s">
        <v>1</v>
      </c>
      <c r="F129" s="160" t="s">
        <v>2393</v>
      </c>
      <c r="H129" s="161">
        <v>78.650000000000006</v>
      </c>
      <c r="I129" s="162"/>
      <c r="L129" s="158"/>
      <c r="M129" s="163"/>
      <c r="T129" s="164"/>
      <c r="AT129" s="159" t="s">
        <v>176</v>
      </c>
      <c r="AU129" s="159" t="s">
        <v>88</v>
      </c>
      <c r="AV129" s="157" t="s">
        <v>88</v>
      </c>
      <c r="AW129" s="157" t="s">
        <v>34</v>
      </c>
      <c r="AX129" s="157" t="s">
        <v>78</v>
      </c>
      <c r="AY129" s="159" t="s">
        <v>165</v>
      </c>
    </row>
    <row r="130" spans="2:65" s="165" customFormat="1" ht="11.25">
      <c r="B130" s="166"/>
      <c r="C130" s="209"/>
      <c r="D130" s="151" t="s">
        <v>176</v>
      </c>
      <c r="E130" s="167" t="s">
        <v>309</v>
      </c>
      <c r="F130" s="168" t="s">
        <v>191</v>
      </c>
      <c r="H130" s="169">
        <v>78.650000000000006</v>
      </c>
      <c r="I130" s="170"/>
      <c r="L130" s="166"/>
      <c r="M130" s="171"/>
      <c r="T130" s="172"/>
      <c r="AT130" s="167" t="s">
        <v>176</v>
      </c>
      <c r="AU130" s="167" t="s">
        <v>88</v>
      </c>
      <c r="AV130" s="165" t="s">
        <v>172</v>
      </c>
      <c r="AW130" s="165" t="s">
        <v>34</v>
      </c>
      <c r="AX130" s="165" t="s">
        <v>78</v>
      </c>
      <c r="AY130" s="167" t="s">
        <v>165</v>
      </c>
    </row>
    <row r="131" spans="2:65" s="157" customFormat="1" ht="11.25">
      <c r="B131" s="158"/>
      <c r="C131" s="208"/>
      <c r="D131" s="151" t="s">
        <v>176</v>
      </c>
      <c r="E131" s="159" t="s">
        <v>1</v>
      </c>
      <c r="F131" s="160" t="s">
        <v>2130</v>
      </c>
      <c r="H131" s="161">
        <v>39.325000000000003</v>
      </c>
      <c r="I131" s="162"/>
      <c r="L131" s="158"/>
      <c r="M131" s="163"/>
      <c r="T131" s="164"/>
      <c r="AT131" s="159" t="s">
        <v>176</v>
      </c>
      <c r="AU131" s="159" t="s">
        <v>88</v>
      </c>
      <c r="AV131" s="157" t="s">
        <v>88</v>
      </c>
      <c r="AW131" s="157" t="s">
        <v>34</v>
      </c>
      <c r="AX131" s="157" t="s">
        <v>86</v>
      </c>
      <c r="AY131" s="159" t="s">
        <v>165</v>
      </c>
    </row>
    <row r="132" spans="2:65" s="16" customFormat="1" ht="33" customHeight="1">
      <c r="B132" s="17"/>
      <c r="C132" s="205" t="s">
        <v>88</v>
      </c>
      <c r="D132" s="132" t="s">
        <v>167</v>
      </c>
      <c r="E132" s="133" t="s">
        <v>390</v>
      </c>
      <c r="F132" s="134" t="s">
        <v>391</v>
      </c>
      <c r="G132" s="135" t="s">
        <v>170</v>
      </c>
      <c r="H132" s="136">
        <v>39.325000000000003</v>
      </c>
      <c r="I132" s="137"/>
      <c r="J132" s="138">
        <f>ROUND(I132*H132,2)</f>
        <v>0</v>
      </c>
      <c r="K132" s="134" t="s">
        <v>171</v>
      </c>
      <c r="L132" s="17"/>
      <c r="M132" s="139" t="s">
        <v>1</v>
      </c>
      <c r="N132" s="140" t="s">
        <v>43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172</v>
      </c>
      <c r="AT132" s="143" t="s">
        <v>167</v>
      </c>
      <c r="AU132" s="143" t="s">
        <v>88</v>
      </c>
      <c r="AY132" s="2" t="s">
        <v>165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2" t="s">
        <v>86</v>
      </c>
      <c r="BK132" s="144">
        <f>ROUND(I132*H132,2)</f>
        <v>0</v>
      </c>
      <c r="BL132" s="2" t="s">
        <v>172</v>
      </c>
      <c r="BM132" s="143" t="s">
        <v>2394</v>
      </c>
    </row>
    <row r="133" spans="2:65" s="16" customFormat="1">
      <c r="B133" s="17"/>
      <c r="C133" s="206"/>
      <c r="D133" s="145" t="s">
        <v>174</v>
      </c>
      <c r="F133" s="146" t="s">
        <v>393</v>
      </c>
      <c r="I133" s="147"/>
      <c r="L133" s="17"/>
      <c r="M133" s="148"/>
      <c r="T133" s="41"/>
      <c r="AT133" s="2" t="s">
        <v>174</v>
      </c>
      <c r="AU133" s="2" t="s">
        <v>88</v>
      </c>
    </row>
    <row r="134" spans="2:65" s="157" customFormat="1" ht="11.25">
      <c r="B134" s="158"/>
      <c r="C134" s="208"/>
      <c r="D134" s="151" t="s">
        <v>176</v>
      </c>
      <c r="E134" s="159" t="s">
        <v>1</v>
      </c>
      <c r="F134" s="160" t="s">
        <v>2130</v>
      </c>
      <c r="H134" s="161">
        <v>39.325000000000003</v>
      </c>
      <c r="I134" s="162"/>
      <c r="L134" s="158"/>
      <c r="M134" s="163"/>
      <c r="T134" s="164"/>
      <c r="AT134" s="159" t="s">
        <v>176</v>
      </c>
      <c r="AU134" s="159" t="s">
        <v>88</v>
      </c>
      <c r="AV134" s="157" t="s">
        <v>88</v>
      </c>
      <c r="AW134" s="157" t="s">
        <v>34</v>
      </c>
      <c r="AX134" s="157" t="s">
        <v>86</v>
      </c>
      <c r="AY134" s="159" t="s">
        <v>165</v>
      </c>
    </row>
    <row r="135" spans="2:65" s="16" customFormat="1" ht="21.75" customHeight="1">
      <c r="B135" s="17"/>
      <c r="C135" s="205" t="s">
        <v>184</v>
      </c>
      <c r="D135" s="132" t="s">
        <v>167</v>
      </c>
      <c r="E135" s="133" t="s">
        <v>2135</v>
      </c>
      <c r="F135" s="134" t="s">
        <v>2136</v>
      </c>
      <c r="G135" s="135" t="s">
        <v>268</v>
      </c>
      <c r="H135" s="136">
        <v>150</v>
      </c>
      <c r="I135" s="137"/>
      <c r="J135" s="138">
        <f>ROUND(I135*H135,2)</f>
        <v>0</v>
      </c>
      <c r="K135" s="134" t="s">
        <v>171</v>
      </c>
      <c r="L135" s="17"/>
      <c r="M135" s="139" t="s">
        <v>1</v>
      </c>
      <c r="N135" s="140" t="s">
        <v>43</v>
      </c>
      <c r="P135" s="141">
        <f>O135*H135</f>
        <v>0</v>
      </c>
      <c r="Q135" s="141">
        <v>8.4000000000000003E-4</v>
      </c>
      <c r="R135" s="141">
        <f>Q135*H135</f>
        <v>0.126</v>
      </c>
      <c r="S135" s="141">
        <v>0</v>
      </c>
      <c r="T135" s="142">
        <f>S135*H135</f>
        <v>0</v>
      </c>
      <c r="AR135" s="143" t="s">
        <v>172</v>
      </c>
      <c r="AT135" s="143" t="s">
        <v>167</v>
      </c>
      <c r="AU135" s="143" t="s">
        <v>88</v>
      </c>
      <c r="AY135" s="2" t="s">
        <v>165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2" t="s">
        <v>86</v>
      </c>
      <c r="BK135" s="144">
        <f>ROUND(I135*H135,2)</f>
        <v>0</v>
      </c>
      <c r="BL135" s="2" t="s">
        <v>172</v>
      </c>
      <c r="BM135" s="143" t="s">
        <v>2395</v>
      </c>
    </row>
    <row r="136" spans="2:65" s="16" customFormat="1">
      <c r="B136" s="17"/>
      <c r="C136" s="206"/>
      <c r="D136" s="145" t="s">
        <v>174</v>
      </c>
      <c r="F136" s="146" t="s">
        <v>2138</v>
      </c>
      <c r="I136" s="147"/>
      <c r="L136" s="17"/>
      <c r="M136" s="148"/>
      <c r="T136" s="41"/>
      <c r="AT136" s="2" t="s">
        <v>174</v>
      </c>
      <c r="AU136" s="2" t="s">
        <v>88</v>
      </c>
    </row>
    <row r="137" spans="2:65" s="149" customFormat="1" ht="11.25">
      <c r="B137" s="150"/>
      <c r="C137" s="207"/>
      <c r="D137" s="151" t="s">
        <v>176</v>
      </c>
      <c r="E137" s="152" t="s">
        <v>1</v>
      </c>
      <c r="F137" s="153" t="s">
        <v>2139</v>
      </c>
      <c r="H137" s="152" t="s">
        <v>1</v>
      </c>
      <c r="I137" s="154"/>
      <c r="L137" s="150"/>
      <c r="M137" s="155"/>
      <c r="T137" s="156"/>
      <c r="AT137" s="152" t="s">
        <v>176</v>
      </c>
      <c r="AU137" s="152" t="s">
        <v>88</v>
      </c>
      <c r="AV137" s="149" t="s">
        <v>86</v>
      </c>
      <c r="AW137" s="149" t="s">
        <v>34</v>
      </c>
      <c r="AX137" s="149" t="s">
        <v>78</v>
      </c>
      <c r="AY137" s="152" t="s">
        <v>165</v>
      </c>
    </row>
    <row r="138" spans="2:65" s="157" customFormat="1" ht="11.25">
      <c r="B138" s="158"/>
      <c r="C138" s="208"/>
      <c r="D138" s="151" t="s">
        <v>176</v>
      </c>
      <c r="E138" s="159" t="s">
        <v>1</v>
      </c>
      <c r="F138" s="160" t="s">
        <v>2396</v>
      </c>
      <c r="H138" s="161">
        <v>150</v>
      </c>
      <c r="I138" s="162"/>
      <c r="L138" s="158"/>
      <c r="M138" s="163"/>
      <c r="T138" s="164"/>
      <c r="AT138" s="159" t="s">
        <v>176</v>
      </c>
      <c r="AU138" s="159" t="s">
        <v>88</v>
      </c>
      <c r="AV138" s="157" t="s">
        <v>88</v>
      </c>
      <c r="AW138" s="157" t="s">
        <v>34</v>
      </c>
      <c r="AX138" s="157" t="s">
        <v>78</v>
      </c>
      <c r="AY138" s="159" t="s">
        <v>165</v>
      </c>
    </row>
    <row r="139" spans="2:65" s="165" customFormat="1" ht="11.25">
      <c r="B139" s="166"/>
      <c r="C139" s="209"/>
      <c r="D139" s="151" t="s">
        <v>176</v>
      </c>
      <c r="E139" s="167" t="s">
        <v>316</v>
      </c>
      <c r="F139" s="168" t="s">
        <v>191</v>
      </c>
      <c r="H139" s="169">
        <v>150</v>
      </c>
      <c r="I139" s="170"/>
      <c r="L139" s="166"/>
      <c r="M139" s="171"/>
      <c r="T139" s="172"/>
      <c r="AT139" s="167" t="s">
        <v>176</v>
      </c>
      <c r="AU139" s="167" t="s">
        <v>88</v>
      </c>
      <c r="AV139" s="165" t="s">
        <v>172</v>
      </c>
      <c r="AW139" s="165" t="s">
        <v>34</v>
      </c>
      <c r="AX139" s="165" t="s">
        <v>86</v>
      </c>
      <c r="AY139" s="167" t="s">
        <v>165</v>
      </c>
    </row>
    <row r="140" spans="2:65" s="16" customFormat="1" ht="24.2" customHeight="1">
      <c r="B140" s="17"/>
      <c r="C140" s="205" t="s">
        <v>172</v>
      </c>
      <c r="D140" s="132" t="s">
        <v>167</v>
      </c>
      <c r="E140" s="133" t="s">
        <v>2148</v>
      </c>
      <c r="F140" s="134" t="s">
        <v>2149</v>
      </c>
      <c r="G140" s="135" t="s">
        <v>268</v>
      </c>
      <c r="H140" s="136">
        <v>150</v>
      </c>
      <c r="I140" s="137"/>
      <c r="J140" s="138">
        <f>ROUND(I140*H140,2)</f>
        <v>0</v>
      </c>
      <c r="K140" s="134" t="s">
        <v>171</v>
      </c>
      <c r="L140" s="17"/>
      <c r="M140" s="139" t="s">
        <v>1</v>
      </c>
      <c r="N140" s="140" t="s">
        <v>43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172</v>
      </c>
      <c r="AT140" s="143" t="s">
        <v>167</v>
      </c>
      <c r="AU140" s="143" t="s">
        <v>88</v>
      </c>
      <c r="AY140" s="2" t="s">
        <v>165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2" t="s">
        <v>86</v>
      </c>
      <c r="BK140" s="144">
        <f>ROUND(I140*H140,2)</f>
        <v>0</v>
      </c>
      <c r="BL140" s="2" t="s">
        <v>172</v>
      </c>
      <c r="BM140" s="143" t="s">
        <v>2397</v>
      </c>
    </row>
    <row r="141" spans="2:65" s="16" customFormat="1">
      <c r="B141" s="17"/>
      <c r="C141" s="206"/>
      <c r="D141" s="145" t="s">
        <v>174</v>
      </c>
      <c r="F141" s="146" t="s">
        <v>2151</v>
      </c>
      <c r="I141" s="147"/>
      <c r="L141" s="17"/>
      <c r="M141" s="148"/>
      <c r="T141" s="41"/>
      <c r="AT141" s="2" t="s">
        <v>174</v>
      </c>
      <c r="AU141" s="2" t="s">
        <v>88</v>
      </c>
    </row>
    <row r="142" spans="2:65" s="157" customFormat="1" ht="11.25">
      <c r="B142" s="158"/>
      <c r="C142" s="208"/>
      <c r="D142" s="151" t="s">
        <v>176</v>
      </c>
      <c r="E142" s="159" t="s">
        <v>1</v>
      </c>
      <c r="F142" s="160" t="s">
        <v>316</v>
      </c>
      <c r="H142" s="161">
        <v>150</v>
      </c>
      <c r="I142" s="162"/>
      <c r="L142" s="158"/>
      <c r="M142" s="163"/>
      <c r="T142" s="164"/>
      <c r="AT142" s="159" t="s">
        <v>176</v>
      </c>
      <c r="AU142" s="159" t="s">
        <v>88</v>
      </c>
      <c r="AV142" s="157" t="s">
        <v>88</v>
      </c>
      <c r="AW142" s="157" t="s">
        <v>34</v>
      </c>
      <c r="AX142" s="157" t="s">
        <v>86</v>
      </c>
      <c r="AY142" s="159" t="s">
        <v>165</v>
      </c>
    </row>
    <row r="143" spans="2:65" s="16" customFormat="1" ht="37.9" customHeight="1">
      <c r="B143" s="17"/>
      <c r="C143" s="205" t="s">
        <v>200</v>
      </c>
      <c r="D143" s="132" t="s">
        <v>167</v>
      </c>
      <c r="E143" s="133" t="s">
        <v>456</v>
      </c>
      <c r="F143" s="134" t="s">
        <v>457</v>
      </c>
      <c r="G143" s="135" t="s">
        <v>170</v>
      </c>
      <c r="H143" s="136">
        <v>131.16399999999999</v>
      </c>
      <c r="I143" s="137"/>
      <c r="J143" s="138">
        <f>ROUND(I143*H143,2)</f>
        <v>0</v>
      </c>
      <c r="K143" s="134" t="s">
        <v>171</v>
      </c>
      <c r="L143" s="17"/>
      <c r="M143" s="139" t="s">
        <v>1</v>
      </c>
      <c r="N143" s="140" t="s">
        <v>43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172</v>
      </c>
      <c r="AT143" s="143" t="s">
        <v>167</v>
      </c>
      <c r="AU143" s="143" t="s">
        <v>88</v>
      </c>
      <c r="AY143" s="2" t="s">
        <v>165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2" t="s">
        <v>86</v>
      </c>
      <c r="BK143" s="144">
        <f>ROUND(I143*H143,2)</f>
        <v>0</v>
      </c>
      <c r="BL143" s="2" t="s">
        <v>172</v>
      </c>
      <c r="BM143" s="143" t="s">
        <v>2398</v>
      </c>
    </row>
    <row r="144" spans="2:65" s="16" customFormat="1">
      <c r="B144" s="17"/>
      <c r="C144" s="206"/>
      <c r="D144" s="145" t="s">
        <v>174</v>
      </c>
      <c r="F144" s="146" t="s">
        <v>459</v>
      </c>
      <c r="I144" s="147"/>
      <c r="L144" s="17"/>
      <c r="M144" s="148"/>
      <c r="T144" s="41"/>
      <c r="AT144" s="2" t="s">
        <v>174</v>
      </c>
      <c r="AU144" s="2" t="s">
        <v>88</v>
      </c>
    </row>
    <row r="145" spans="2:65" s="16" customFormat="1" ht="68.25">
      <c r="B145" s="17"/>
      <c r="C145" s="206"/>
      <c r="D145" s="151" t="s">
        <v>358</v>
      </c>
      <c r="F145" s="173" t="s">
        <v>460</v>
      </c>
      <c r="I145" s="147"/>
      <c r="L145" s="17"/>
      <c r="M145" s="148"/>
      <c r="T145" s="41"/>
      <c r="AT145" s="2" t="s">
        <v>358</v>
      </c>
      <c r="AU145" s="2" t="s">
        <v>88</v>
      </c>
    </row>
    <row r="146" spans="2:65" s="157" customFormat="1" ht="11.25">
      <c r="B146" s="158"/>
      <c r="C146" s="208"/>
      <c r="D146" s="151" t="s">
        <v>176</v>
      </c>
      <c r="E146" s="159" t="s">
        <v>1</v>
      </c>
      <c r="F146" s="160" t="s">
        <v>2153</v>
      </c>
      <c r="H146" s="161">
        <v>78.650000000000006</v>
      </c>
      <c r="I146" s="162"/>
      <c r="L146" s="158"/>
      <c r="M146" s="163"/>
      <c r="T146" s="164"/>
      <c r="AT146" s="159" t="s">
        <v>176</v>
      </c>
      <c r="AU146" s="159" t="s">
        <v>88</v>
      </c>
      <c r="AV146" s="157" t="s">
        <v>88</v>
      </c>
      <c r="AW146" s="157" t="s">
        <v>34</v>
      </c>
      <c r="AX146" s="157" t="s">
        <v>78</v>
      </c>
      <c r="AY146" s="159" t="s">
        <v>165</v>
      </c>
    </row>
    <row r="147" spans="2:65" s="157" customFormat="1" ht="11.25">
      <c r="B147" s="158"/>
      <c r="C147" s="208"/>
      <c r="D147" s="151" t="s">
        <v>176</v>
      </c>
      <c r="E147" s="159" t="s">
        <v>1</v>
      </c>
      <c r="F147" s="160" t="s">
        <v>462</v>
      </c>
      <c r="H147" s="161">
        <v>52.514000000000003</v>
      </c>
      <c r="I147" s="162"/>
      <c r="L147" s="158"/>
      <c r="M147" s="163"/>
      <c r="T147" s="164"/>
      <c r="AT147" s="159" t="s">
        <v>176</v>
      </c>
      <c r="AU147" s="159" t="s">
        <v>88</v>
      </c>
      <c r="AV147" s="157" t="s">
        <v>88</v>
      </c>
      <c r="AW147" s="157" t="s">
        <v>34</v>
      </c>
      <c r="AX147" s="157" t="s">
        <v>78</v>
      </c>
      <c r="AY147" s="159" t="s">
        <v>165</v>
      </c>
    </row>
    <row r="148" spans="2:65" s="165" customFormat="1" ht="11.25">
      <c r="B148" s="166"/>
      <c r="C148" s="209"/>
      <c r="D148" s="151" t="s">
        <v>176</v>
      </c>
      <c r="E148" s="167" t="s">
        <v>1</v>
      </c>
      <c r="F148" s="168" t="s">
        <v>191</v>
      </c>
      <c r="H148" s="169">
        <v>131.16399999999999</v>
      </c>
      <c r="I148" s="170"/>
      <c r="L148" s="166"/>
      <c r="M148" s="171"/>
      <c r="T148" s="172"/>
      <c r="AT148" s="167" t="s">
        <v>176</v>
      </c>
      <c r="AU148" s="167" t="s">
        <v>88</v>
      </c>
      <c r="AV148" s="165" t="s">
        <v>172</v>
      </c>
      <c r="AW148" s="165" t="s">
        <v>34</v>
      </c>
      <c r="AX148" s="165" t="s">
        <v>86</v>
      </c>
      <c r="AY148" s="167" t="s">
        <v>165</v>
      </c>
    </row>
    <row r="149" spans="2:65" s="16" customFormat="1" ht="24.2" customHeight="1">
      <c r="B149" s="17"/>
      <c r="C149" s="205" t="s">
        <v>208</v>
      </c>
      <c r="D149" s="132" t="s">
        <v>167</v>
      </c>
      <c r="E149" s="133" t="s">
        <v>471</v>
      </c>
      <c r="F149" s="134" t="s">
        <v>472</v>
      </c>
      <c r="G149" s="135" t="s">
        <v>170</v>
      </c>
      <c r="H149" s="136">
        <v>78.650000000000006</v>
      </c>
      <c r="I149" s="137"/>
      <c r="J149" s="138">
        <f>ROUND(I149*H149,2)</f>
        <v>0</v>
      </c>
      <c r="K149" s="134" t="s">
        <v>171</v>
      </c>
      <c r="L149" s="17"/>
      <c r="M149" s="139" t="s">
        <v>1</v>
      </c>
      <c r="N149" s="140" t="s">
        <v>43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172</v>
      </c>
      <c r="AT149" s="143" t="s">
        <v>167</v>
      </c>
      <c r="AU149" s="143" t="s">
        <v>88</v>
      </c>
      <c r="AY149" s="2" t="s">
        <v>165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2" t="s">
        <v>86</v>
      </c>
      <c r="BK149" s="144">
        <f>ROUND(I149*H149,2)</f>
        <v>0</v>
      </c>
      <c r="BL149" s="2" t="s">
        <v>172</v>
      </c>
      <c r="BM149" s="143" t="s">
        <v>2399</v>
      </c>
    </row>
    <row r="150" spans="2:65" s="16" customFormat="1">
      <c r="B150" s="17"/>
      <c r="C150" s="206"/>
      <c r="D150" s="145" t="s">
        <v>174</v>
      </c>
      <c r="F150" s="146" t="s">
        <v>474</v>
      </c>
      <c r="I150" s="147"/>
      <c r="L150" s="17"/>
      <c r="M150" s="148"/>
      <c r="T150" s="41"/>
      <c r="AT150" s="2" t="s">
        <v>174</v>
      </c>
      <c r="AU150" s="2" t="s">
        <v>88</v>
      </c>
    </row>
    <row r="151" spans="2:65" s="157" customFormat="1" ht="11.25">
      <c r="B151" s="158"/>
      <c r="C151" s="208"/>
      <c r="D151" s="151" t="s">
        <v>176</v>
      </c>
      <c r="E151" s="159" t="s">
        <v>1</v>
      </c>
      <c r="F151" s="160" t="s">
        <v>2157</v>
      </c>
      <c r="H151" s="161">
        <v>78.650000000000006</v>
      </c>
      <c r="I151" s="162"/>
      <c r="L151" s="158"/>
      <c r="M151" s="163"/>
      <c r="T151" s="164"/>
      <c r="AT151" s="159" t="s">
        <v>176</v>
      </c>
      <c r="AU151" s="159" t="s">
        <v>88</v>
      </c>
      <c r="AV151" s="157" t="s">
        <v>88</v>
      </c>
      <c r="AW151" s="157" t="s">
        <v>34</v>
      </c>
      <c r="AX151" s="157" t="s">
        <v>86</v>
      </c>
      <c r="AY151" s="159" t="s">
        <v>165</v>
      </c>
    </row>
    <row r="152" spans="2:65" s="16" customFormat="1" ht="37.9" customHeight="1">
      <c r="B152" s="17"/>
      <c r="C152" s="205" t="s">
        <v>214</v>
      </c>
      <c r="D152" s="132" t="s">
        <v>167</v>
      </c>
      <c r="E152" s="133" t="s">
        <v>464</v>
      </c>
      <c r="F152" s="134" t="s">
        <v>465</v>
      </c>
      <c r="G152" s="135" t="s">
        <v>170</v>
      </c>
      <c r="H152" s="136">
        <v>78.650000000000006</v>
      </c>
      <c r="I152" s="137"/>
      <c r="J152" s="138">
        <f>ROUND(I152*H152,2)</f>
        <v>0</v>
      </c>
      <c r="K152" s="134" t="s">
        <v>171</v>
      </c>
      <c r="L152" s="17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172</v>
      </c>
      <c r="AT152" s="143" t="s">
        <v>167</v>
      </c>
      <c r="AU152" s="143" t="s">
        <v>88</v>
      </c>
      <c r="AY152" s="2" t="s">
        <v>165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2" t="s">
        <v>86</v>
      </c>
      <c r="BK152" s="144">
        <f>ROUND(I152*H152,2)</f>
        <v>0</v>
      </c>
      <c r="BL152" s="2" t="s">
        <v>172</v>
      </c>
      <c r="BM152" s="143" t="s">
        <v>2400</v>
      </c>
    </row>
    <row r="153" spans="2:65" s="16" customFormat="1">
      <c r="B153" s="17"/>
      <c r="C153" s="206"/>
      <c r="D153" s="145" t="s">
        <v>174</v>
      </c>
      <c r="F153" s="146" t="s">
        <v>467</v>
      </c>
      <c r="I153" s="147"/>
      <c r="L153" s="17"/>
      <c r="M153" s="148"/>
      <c r="T153" s="41"/>
      <c r="AT153" s="2" t="s">
        <v>174</v>
      </c>
      <c r="AU153" s="2" t="s">
        <v>88</v>
      </c>
    </row>
    <row r="154" spans="2:65" s="16" customFormat="1" ht="68.25">
      <c r="B154" s="17"/>
      <c r="C154" s="206"/>
      <c r="D154" s="151" t="s">
        <v>358</v>
      </c>
      <c r="F154" s="173" t="s">
        <v>460</v>
      </c>
      <c r="I154" s="147"/>
      <c r="L154" s="17"/>
      <c r="M154" s="148"/>
      <c r="T154" s="41"/>
      <c r="AT154" s="2" t="s">
        <v>358</v>
      </c>
      <c r="AU154" s="2" t="s">
        <v>88</v>
      </c>
    </row>
    <row r="155" spans="2:65" s="149" customFormat="1" ht="11.25">
      <c r="B155" s="150"/>
      <c r="C155" s="207"/>
      <c r="D155" s="151" t="s">
        <v>176</v>
      </c>
      <c r="E155" s="152" t="s">
        <v>1</v>
      </c>
      <c r="F155" s="153" t="s">
        <v>468</v>
      </c>
      <c r="H155" s="152" t="s">
        <v>1</v>
      </c>
      <c r="I155" s="154"/>
      <c r="L155" s="150"/>
      <c r="M155" s="155"/>
      <c r="T155" s="156"/>
      <c r="AT155" s="152" t="s">
        <v>176</v>
      </c>
      <c r="AU155" s="152" t="s">
        <v>88</v>
      </c>
      <c r="AV155" s="149" t="s">
        <v>86</v>
      </c>
      <c r="AW155" s="149" t="s">
        <v>34</v>
      </c>
      <c r="AX155" s="149" t="s">
        <v>78</v>
      </c>
      <c r="AY155" s="152" t="s">
        <v>165</v>
      </c>
    </row>
    <row r="156" spans="2:65" s="157" customFormat="1" ht="11.25">
      <c r="B156" s="158"/>
      <c r="C156" s="208"/>
      <c r="D156" s="151" t="s">
        <v>176</v>
      </c>
      <c r="E156" s="159" t="s">
        <v>314</v>
      </c>
      <c r="F156" s="160" t="s">
        <v>2155</v>
      </c>
      <c r="H156" s="161">
        <v>78.650000000000006</v>
      </c>
      <c r="I156" s="162"/>
      <c r="L156" s="158"/>
      <c r="M156" s="163"/>
      <c r="T156" s="164"/>
      <c r="AT156" s="159" t="s">
        <v>176</v>
      </c>
      <c r="AU156" s="159" t="s">
        <v>88</v>
      </c>
      <c r="AV156" s="157" t="s">
        <v>88</v>
      </c>
      <c r="AW156" s="157" t="s">
        <v>34</v>
      </c>
      <c r="AX156" s="157" t="s">
        <v>86</v>
      </c>
      <c r="AY156" s="159" t="s">
        <v>165</v>
      </c>
    </row>
    <row r="157" spans="2:65" s="16" customFormat="1" ht="16.5" customHeight="1">
      <c r="B157" s="17"/>
      <c r="C157" s="205" t="s">
        <v>220</v>
      </c>
      <c r="D157" s="132" t="s">
        <v>167</v>
      </c>
      <c r="E157" s="133" t="s">
        <v>483</v>
      </c>
      <c r="F157" s="134" t="s">
        <v>484</v>
      </c>
      <c r="G157" s="135" t="s">
        <v>170</v>
      </c>
      <c r="H157" s="136">
        <v>78.650000000000006</v>
      </c>
      <c r="I157" s="137"/>
      <c r="J157" s="138">
        <f>ROUND(I157*H157,2)</f>
        <v>0</v>
      </c>
      <c r="K157" s="134" t="s">
        <v>171</v>
      </c>
      <c r="L157" s="17"/>
      <c r="M157" s="139" t="s">
        <v>1</v>
      </c>
      <c r="N157" s="140" t="s">
        <v>43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172</v>
      </c>
      <c r="AT157" s="143" t="s">
        <v>167</v>
      </c>
      <c r="AU157" s="143" t="s">
        <v>88</v>
      </c>
      <c r="AY157" s="2" t="s">
        <v>165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2" t="s">
        <v>86</v>
      </c>
      <c r="BK157" s="144">
        <f>ROUND(I157*H157,2)</f>
        <v>0</v>
      </c>
      <c r="BL157" s="2" t="s">
        <v>172</v>
      </c>
      <c r="BM157" s="143" t="s">
        <v>2401</v>
      </c>
    </row>
    <row r="158" spans="2:65" s="16" customFormat="1">
      <c r="B158" s="17"/>
      <c r="C158" s="206"/>
      <c r="D158" s="145" t="s">
        <v>174</v>
      </c>
      <c r="F158" s="146" t="s">
        <v>486</v>
      </c>
      <c r="I158" s="147"/>
      <c r="L158" s="17"/>
      <c r="M158" s="148"/>
      <c r="T158" s="41"/>
      <c r="AT158" s="2" t="s">
        <v>174</v>
      </c>
      <c r="AU158" s="2" t="s">
        <v>88</v>
      </c>
    </row>
    <row r="159" spans="2:65" s="16" customFormat="1" ht="117">
      <c r="B159" s="17"/>
      <c r="C159" s="206"/>
      <c r="D159" s="151" t="s">
        <v>358</v>
      </c>
      <c r="F159" s="173" t="s">
        <v>487</v>
      </c>
      <c r="I159" s="147"/>
      <c r="L159" s="17"/>
      <c r="M159" s="148"/>
      <c r="T159" s="41"/>
      <c r="AT159" s="2" t="s">
        <v>358</v>
      </c>
      <c r="AU159" s="2" t="s">
        <v>88</v>
      </c>
    </row>
    <row r="160" spans="2:65" s="149" customFormat="1" ht="11.25">
      <c r="B160" s="150"/>
      <c r="C160" s="207"/>
      <c r="D160" s="151" t="s">
        <v>176</v>
      </c>
      <c r="E160" s="152" t="s">
        <v>1</v>
      </c>
      <c r="F160" s="153" t="s">
        <v>488</v>
      </c>
      <c r="H160" s="152" t="s">
        <v>1</v>
      </c>
      <c r="I160" s="154"/>
      <c r="L160" s="150"/>
      <c r="M160" s="155"/>
      <c r="T160" s="156"/>
      <c r="AT160" s="152" t="s">
        <v>176</v>
      </c>
      <c r="AU160" s="152" t="s">
        <v>88</v>
      </c>
      <c r="AV160" s="149" t="s">
        <v>86</v>
      </c>
      <c r="AW160" s="149" t="s">
        <v>34</v>
      </c>
      <c r="AX160" s="149" t="s">
        <v>78</v>
      </c>
      <c r="AY160" s="152" t="s">
        <v>165</v>
      </c>
    </row>
    <row r="161" spans="2:65" s="157" customFormat="1" ht="11.25">
      <c r="B161" s="158"/>
      <c r="C161" s="208"/>
      <c r="D161" s="151" t="s">
        <v>176</v>
      </c>
      <c r="E161" s="159" t="s">
        <v>1</v>
      </c>
      <c r="F161" s="160" t="s">
        <v>314</v>
      </c>
      <c r="H161" s="161">
        <v>78.650000000000006</v>
      </c>
      <c r="I161" s="162"/>
      <c r="L161" s="158"/>
      <c r="M161" s="163"/>
      <c r="T161" s="164"/>
      <c r="AT161" s="159" t="s">
        <v>176</v>
      </c>
      <c r="AU161" s="159" t="s">
        <v>88</v>
      </c>
      <c r="AV161" s="157" t="s">
        <v>88</v>
      </c>
      <c r="AW161" s="157" t="s">
        <v>34</v>
      </c>
      <c r="AX161" s="157" t="s">
        <v>86</v>
      </c>
      <c r="AY161" s="159" t="s">
        <v>165</v>
      </c>
    </row>
    <row r="162" spans="2:65" s="16" customFormat="1" ht="33" customHeight="1">
      <c r="B162" s="17"/>
      <c r="C162" s="205" t="s">
        <v>226</v>
      </c>
      <c r="D162" s="132" t="s">
        <v>167</v>
      </c>
      <c r="E162" s="133" t="s">
        <v>490</v>
      </c>
      <c r="F162" s="134" t="s">
        <v>491</v>
      </c>
      <c r="G162" s="135" t="s">
        <v>278</v>
      </c>
      <c r="H162" s="136">
        <v>157.30000000000001</v>
      </c>
      <c r="I162" s="137"/>
      <c r="J162" s="138">
        <f>ROUND(I162*H162,2)</f>
        <v>0</v>
      </c>
      <c r="K162" s="134" t="s">
        <v>171</v>
      </c>
      <c r="L162" s="17"/>
      <c r="M162" s="139" t="s">
        <v>1</v>
      </c>
      <c r="N162" s="140" t="s">
        <v>43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172</v>
      </c>
      <c r="AT162" s="143" t="s">
        <v>167</v>
      </c>
      <c r="AU162" s="143" t="s">
        <v>88</v>
      </c>
      <c r="AY162" s="2" t="s">
        <v>165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2" t="s">
        <v>86</v>
      </c>
      <c r="BK162" s="144">
        <f>ROUND(I162*H162,2)</f>
        <v>0</v>
      </c>
      <c r="BL162" s="2" t="s">
        <v>172</v>
      </c>
      <c r="BM162" s="143" t="s">
        <v>2402</v>
      </c>
    </row>
    <row r="163" spans="2:65" s="16" customFormat="1">
      <c r="B163" s="17"/>
      <c r="C163" s="206"/>
      <c r="D163" s="145" t="s">
        <v>174</v>
      </c>
      <c r="F163" s="146" t="s">
        <v>493</v>
      </c>
      <c r="I163" s="147"/>
      <c r="L163" s="17"/>
      <c r="M163" s="148"/>
      <c r="T163" s="41"/>
      <c r="AT163" s="2" t="s">
        <v>174</v>
      </c>
      <c r="AU163" s="2" t="s">
        <v>88</v>
      </c>
    </row>
    <row r="164" spans="2:65" s="149" customFormat="1" ht="11.25">
      <c r="B164" s="150"/>
      <c r="C164" s="207"/>
      <c r="D164" s="151" t="s">
        <v>176</v>
      </c>
      <c r="E164" s="152" t="s">
        <v>1</v>
      </c>
      <c r="F164" s="153" t="s">
        <v>494</v>
      </c>
      <c r="H164" s="152" t="s">
        <v>1</v>
      </c>
      <c r="I164" s="154"/>
      <c r="L164" s="150"/>
      <c r="M164" s="155"/>
      <c r="T164" s="156"/>
      <c r="AT164" s="152" t="s">
        <v>176</v>
      </c>
      <c r="AU164" s="152" t="s">
        <v>88</v>
      </c>
      <c r="AV164" s="149" t="s">
        <v>86</v>
      </c>
      <c r="AW164" s="149" t="s">
        <v>34</v>
      </c>
      <c r="AX164" s="149" t="s">
        <v>78</v>
      </c>
      <c r="AY164" s="152" t="s">
        <v>165</v>
      </c>
    </row>
    <row r="165" spans="2:65" s="157" customFormat="1" ht="11.25">
      <c r="B165" s="158"/>
      <c r="C165" s="208"/>
      <c r="D165" s="151" t="s">
        <v>176</v>
      </c>
      <c r="E165" s="159" t="s">
        <v>1</v>
      </c>
      <c r="F165" s="160" t="s">
        <v>495</v>
      </c>
      <c r="H165" s="161">
        <v>157.30000000000001</v>
      </c>
      <c r="I165" s="162"/>
      <c r="L165" s="158"/>
      <c r="M165" s="163"/>
      <c r="T165" s="164"/>
      <c r="AT165" s="159" t="s">
        <v>176</v>
      </c>
      <c r="AU165" s="159" t="s">
        <v>88</v>
      </c>
      <c r="AV165" s="157" t="s">
        <v>88</v>
      </c>
      <c r="AW165" s="157" t="s">
        <v>34</v>
      </c>
      <c r="AX165" s="157" t="s">
        <v>86</v>
      </c>
      <c r="AY165" s="159" t="s">
        <v>165</v>
      </c>
    </row>
    <row r="166" spans="2:65" s="16" customFormat="1" ht="24.2" customHeight="1">
      <c r="B166" s="17"/>
      <c r="C166" s="205" t="s">
        <v>232</v>
      </c>
      <c r="D166" s="132" t="s">
        <v>167</v>
      </c>
      <c r="E166" s="133" t="s">
        <v>497</v>
      </c>
      <c r="F166" s="134" t="s">
        <v>498</v>
      </c>
      <c r="G166" s="135" t="s">
        <v>170</v>
      </c>
      <c r="H166" s="136">
        <v>52.514000000000003</v>
      </c>
      <c r="I166" s="137"/>
      <c r="J166" s="138">
        <f>ROUND(I166*H166,2)</f>
        <v>0</v>
      </c>
      <c r="K166" s="134" t="s">
        <v>171</v>
      </c>
      <c r="L166" s="17"/>
      <c r="M166" s="139" t="s">
        <v>1</v>
      </c>
      <c r="N166" s="140" t="s">
        <v>43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172</v>
      </c>
      <c r="AT166" s="143" t="s">
        <v>167</v>
      </c>
      <c r="AU166" s="143" t="s">
        <v>88</v>
      </c>
      <c r="AY166" s="2" t="s">
        <v>165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2" t="s">
        <v>86</v>
      </c>
      <c r="BK166" s="144">
        <f>ROUND(I166*H166,2)</f>
        <v>0</v>
      </c>
      <c r="BL166" s="2" t="s">
        <v>172</v>
      </c>
      <c r="BM166" s="143" t="s">
        <v>2403</v>
      </c>
    </row>
    <row r="167" spans="2:65" s="16" customFormat="1">
      <c r="B167" s="17"/>
      <c r="C167" s="206"/>
      <c r="D167" s="145" t="s">
        <v>174</v>
      </c>
      <c r="F167" s="146" t="s">
        <v>500</v>
      </c>
      <c r="I167" s="147"/>
      <c r="L167" s="17"/>
      <c r="M167" s="148"/>
      <c r="T167" s="41"/>
      <c r="AT167" s="2" t="s">
        <v>174</v>
      </c>
      <c r="AU167" s="2" t="s">
        <v>88</v>
      </c>
    </row>
    <row r="168" spans="2:65" s="16" customFormat="1" ht="204.75">
      <c r="B168" s="17"/>
      <c r="C168" s="206"/>
      <c r="D168" s="151" t="s">
        <v>358</v>
      </c>
      <c r="F168" s="173" t="s">
        <v>501</v>
      </c>
      <c r="I168" s="147"/>
      <c r="L168" s="17"/>
      <c r="M168" s="148"/>
      <c r="T168" s="41"/>
      <c r="AT168" s="2" t="s">
        <v>358</v>
      </c>
      <c r="AU168" s="2" t="s">
        <v>88</v>
      </c>
    </row>
    <row r="169" spans="2:65" s="149" customFormat="1" ht="11.25">
      <c r="B169" s="150"/>
      <c r="C169" s="207"/>
      <c r="D169" s="151" t="s">
        <v>176</v>
      </c>
      <c r="E169" s="152" t="s">
        <v>1</v>
      </c>
      <c r="F169" s="153" t="s">
        <v>2161</v>
      </c>
      <c r="H169" s="152" t="s">
        <v>1</v>
      </c>
      <c r="I169" s="154"/>
      <c r="L169" s="150"/>
      <c r="M169" s="155"/>
      <c r="T169" s="156"/>
      <c r="AT169" s="152" t="s">
        <v>176</v>
      </c>
      <c r="AU169" s="152" t="s">
        <v>88</v>
      </c>
      <c r="AV169" s="149" t="s">
        <v>86</v>
      </c>
      <c r="AW169" s="149" t="s">
        <v>34</v>
      </c>
      <c r="AX169" s="149" t="s">
        <v>78</v>
      </c>
      <c r="AY169" s="152" t="s">
        <v>165</v>
      </c>
    </row>
    <row r="170" spans="2:65" s="157" customFormat="1" ht="11.25">
      <c r="B170" s="158"/>
      <c r="C170" s="208"/>
      <c r="D170" s="151" t="s">
        <v>176</v>
      </c>
      <c r="E170" s="159" t="s">
        <v>1</v>
      </c>
      <c r="F170" s="160" t="s">
        <v>2162</v>
      </c>
      <c r="H170" s="161">
        <v>52.514000000000003</v>
      </c>
      <c r="I170" s="162"/>
      <c r="L170" s="158"/>
      <c r="M170" s="163"/>
      <c r="T170" s="164"/>
      <c r="AT170" s="159" t="s">
        <v>176</v>
      </c>
      <c r="AU170" s="159" t="s">
        <v>88</v>
      </c>
      <c r="AV170" s="157" t="s">
        <v>88</v>
      </c>
      <c r="AW170" s="157" t="s">
        <v>34</v>
      </c>
      <c r="AX170" s="157" t="s">
        <v>78</v>
      </c>
      <c r="AY170" s="159" t="s">
        <v>165</v>
      </c>
    </row>
    <row r="171" spans="2:65" s="165" customFormat="1" ht="11.25">
      <c r="B171" s="166"/>
      <c r="C171" s="209"/>
      <c r="D171" s="151" t="s">
        <v>176</v>
      </c>
      <c r="E171" s="167" t="s">
        <v>312</v>
      </c>
      <c r="F171" s="168" t="s">
        <v>191</v>
      </c>
      <c r="H171" s="169">
        <v>52.514000000000003</v>
      </c>
      <c r="I171" s="170"/>
      <c r="L171" s="166"/>
      <c r="M171" s="171"/>
      <c r="T171" s="172"/>
      <c r="AT171" s="167" t="s">
        <v>176</v>
      </c>
      <c r="AU171" s="167" t="s">
        <v>88</v>
      </c>
      <c r="AV171" s="165" t="s">
        <v>172</v>
      </c>
      <c r="AW171" s="165" t="s">
        <v>34</v>
      </c>
      <c r="AX171" s="165" t="s">
        <v>86</v>
      </c>
      <c r="AY171" s="167" t="s">
        <v>165</v>
      </c>
    </row>
    <row r="172" spans="2:65" s="16" customFormat="1" ht="24.2" customHeight="1">
      <c r="B172" s="17"/>
      <c r="C172" s="205" t="s">
        <v>238</v>
      </c>
      <c r="D172" s="132" t="s">
        <v>167</v>
      </c>
      <c r="E172" s="133" t="s">
        <v>1801</v>
      </c>
      <c r="F172" s="134" t="s">
        <v>1802</v>
      </c>
      <c r="G172" s="135" t="s">
        <v>170</v>
      </c>
      <c r="H172" s="136">
        <v>20.085999999999999</v>
      </c>
      <c r="I172" s="137"/>
      <c r="J172" s="138">
        <f>ROUND(I172*H172,2)</f>
        <v>0</v>
      </c>
      <c r="K172" s="134" t="s">
        <v>171</v>
      </c>
      <c r="L172" s="17"/>
      <c r="M172" s="139" t="s">
        <v>1</v>
      </c>
      <c r="N172" s="140" t="s">
        <v>43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172</v>
      </c>
      <c r="AT172" s="143" t="s">
        <v>167</v>
      </c>
      <c r="AU172" s="143" t="s">
        <v>88</v>
      </c>
      <c r="AY172" s="2" t="s">
        <v>165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2" t="s">
        <v>86</v>
      </c>
      <c r="BK172" s="144">
        <f>ROUND(I172*H172,2)</f>
        <v>0</v>
      </c>
      <c r="BL172" s="2" t="s">
        <v>172</v>
      </c>
      <c r="BM172" s="143" t="s">
        <v>2404</v>
      </c>
    </row>
    <row r="173" spans="2:65" s="16" customFormat="1">
      <c r="B173" s="17"/>
      <c r="C173" s="206"/>
      <c r="D173" s="145" t="s">
        <v>174</v>
      </c>
      <c r="F173" s="146" t="s">
        <v>1804</v>
      </c>
      <c r="I173" s="147"/>
      <c r="L173" s="17"/>
      <c r="M173" s="148"/>
      <c r="T173" s="41"/>
      <c r="AT173" s="2" t="s">
        <v>174</v>
      </c>
      <c r="AU173" s="2" t="s">
        <v>88</v>
      </c>
    </row>
    <row r="174" spans="2:65" s="149" customFormat="1" ht="11.25">
      <c r="B174" s="150"/>
      <c r="C174" s="207"/>
      <c r="D174" s="151" t="s">
        <v>176</v>
      </c>
      <c r="E174" s="152" t="s">
        <v>1</v>
      </c>
      <c r="F174" s="153" t="s">
        <v>1805</v>
      </c>
      <c r="H174" s="152" t="s">
        <v>1</v>
      </c>
      <c r="I174" s="154"/>
      <c r="L174" s="150"/>
      <c r="M174" s="155"/>
      <c r="T174" s="156"/>
      <c r="AT174" s="152" t="s">
        <v>176</v>
      </c>
      <c r="AU174" s="152" t="s">
        <v>88</v>
      </c>
      <c r="AV174" s="149" t="s">
        <v>86</v>
      </c>
      <c r="AW174" s="149" t="s">
        <v>34</v>
      </c>
      <c r="AX174" s="149" t="s">
        <v>78</v>
      </c>
      <c r="AY174" s="152" t="s">
        <v>165</v>
      </c>
    </row>
    <row r="175" spans="2:65" s="157" customFormat="1" ht="11.25">
      <c r="B175" s="158"/>
      <c r="C175" s="208"/>
      <c r="D175" s="151" t="s">
        <v>176</v>
      </c>
      <c r="E175" s="159" t="s">
        <v>1</v>
      </c>
      <c r="F175" s="160" t="s">
        <v>2405</v>
      </c>
      <c r="H175" s="161">
        <v>20.085999999999999</v>
      </c>
      <c r="I175" s="162"/>
      <c r="L175" s="158"/>
      <c r="M175" s="163"/>
      <c r="T175" s="164"/>
      <c r="AT175" s="159" t="s">
        <v>176</v>
      </c>
      <c r="AU175" s="159" t="s">
        <v>88</v>
      </c>
      <c r="AV175" s="157" t="s">
        <v>88</v>
      </c>
      <c r="AW175" s="157" t="s">
        <v>34</v>
      </c>
      <c r="AX175" s="157" t="s">
        <v>78</v>
      </c>
      <c r="AY175" s="159" t="s">
        <v>165</v>
      </c>
    </row>
    <row r="176" spans="2:65" s="165" customFormat="1" ht="11.25">
      <c r="B176" s="166"/>
      <c r="C176" s="209"/>
      <c r="D176" s="151" t="s">
        <v>176</v>
      </c>
      <c r="E176" s="167" t="s">
        <v>1753</v>
      </c>
      <c r="F176" s="168" t="s">
        <v>191</v>
      </c>
      <c r="H176" s="169">
        <v>20.085999999999999</v>
      </c>
      <c r="I176" s="170"/>
      <c r="L176" s="166"/>
      <c r="M176" s="171"/>
      <c r="T176" s="172"/>
      <c r="AT176" s="167" t="s">
        <v>176</v>
      </c>
      <c r="AU176" s="167" t="s">
        <v>88</v>
      </c>
      <c r="AV176" s="165" t="s">
        <v>172</v>
      </c>
      <c r="AW176" s="165" t="s">
        <v>34</v>
      </c>
      <c r="AX176" s="165" t="s">
        <v>86</v>
      </c>
      <c r="AY176" s="167" t="s">
        <v>165</v>
      </c>
    </row>
    <row r="177" spans="2:65" s="16" customFormat="1" ht="16.5" customHeight="1">
      <c r="B177" s="17"/>
      <c r="C177" s="213" t="s">
        <v>245</v>
      </c>
      <c r="D177" s="178" t="s">
        <v>416</v>
      </c>
      <c r="E177" s="179" t="s">
        <v>1808</v>
      </c>
      <c r="F177" s="180" t="s">
        <v>1809</v>
      </c>
      <c r="G177" s="181" t="s">
        <v>278</v>
      </c>
      <c r="H177" s="182">
        <v>40.171999999999997</v>
      </c>
      <c r="I177" s="183"/>
      <c r="J177" s="184">
        <f>ROUND(I177*H177,2)</f>
        <v>0</v>
      </c>
      <c r="K177" s="180" t="s">
        <v>171</v>
      </c>
      <c r="L177" s="185"/>
      <c r="M177" s="186" t="s">
        <v>1</v>
      </c>
      <c r="N177" s="187" t="s">
        <v>43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220</v>
      </c>
      <c r="AT177" s="143" t="s">
        <v>416</v>
      </c>
      <c r="AU177" s="143" t="s">
        <v>88</v>
      </c>
      <c r="AY177" s="2" t="s">
        <v>165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2" t="s">
        <v>86</v>
      </c>
      <c r="BK177" s="144">
        <f>ROUND(I177*H177,2)</f>
        <v>0</v>
      </c>
      <c r="BL177" s="2" t="s">
        <v>172</v>
      </c>
      <c r="BM177" s="143" t="s">
        <v>2406</v>
      </c>
    </row>
    <row r="178" spans="2:65" s="149" customFormat="1" ht="11.25">
      <c r="B178" s="150"/>
      <c r="C178" s="207"/>
      <c r="D178" s="151" t="s">
        <v>176</v>
      </c>
      <c r="E178" s="152" t="s">
        <v>1</v>
      </c>
      <c r="F178" s="153" t="s">
        <v>1811</v>
      </c>
      <c r="H178" s="152" t="s">
        <v>1</v>
      </c>
      <c r="I178" s="154"/>
      <c r="L178" s="150"/>
      <c r="M178" s="155"/>
      <c r="T178" s="156"/>
      <c r="AT178" s="152" t="s">
        <v>176</v>
      </c>
      <c r="AU178" s="152" t="s">
        <v>88</v>
      </c>
      <c r="AV178" s="149" t="s">
        <v>86</v>
      </c>
      <c r="AW178" s="149" t="s">
        <v>34</v>
      </c>
      <c r="AX178" s="149" t="s">
        <v>78</v>
      </c>
      <c r="AY178" s="152" t="s">
        <v>165</v>
      </c>
    </row>
    <row r="179" spans="2:65" s="157" customFormat="1" ht="11.25">
      <c r="B179" s="158"/>
      <c r="C179" s="208"/>
      <c r="D179" s="151" t="s">
        <v>176</v>
      </c>
      <c r="E179" s="159" t="s">
        <v>1</v>
      </c>
      <c r="F179" s="160" t="s">
        <v>1812</v>
      </c>
      <c r="H179" s="161">
        <v>40.171999999999997</v>
      </c>
      <c r="I179" s="162"/>
      <c r="L179" s="158"/>
      <c r="M179" s="163"/>
      <c r="T179" s="164"/>
      <c r="AT179" s="159" t="s">
        <v>176</v>
      </c>
      <c r="AU179" s="159" t="s">
        <v>88</v>
      </c>
      <c r="AV179" s="157" t="s">
        <v>88</v>
      </c>
      <c r="AW179" s="157" t="s">
        <v>34</v>
      </c>
      <c r="AX179" s="157" t="s">
        <v>86</v>
      </c>
      <c r="AY179" s="159" t="s">
        <v>165</v>
      </c>
    </row>
    <row r="180" spans="2:65" s="119" customFormat="1" ht="22.9" customHeight="1">
      <c r="B180" s="120"/>
      <c r="C180" s="210"/>
      <c r="D180" s="121" t="s">
        <v>77</v>
      </c>
      <c r="E180" s="130" t="s">
        <v>2407</v>
      </c>
      <c r="F180" s="130" t="s">
        <v>2408</v>
      </c>
      <c r="I180" s="123"/>
      <c r="J180" s="131">
        <f>BK180</f>
        <v>0</v>
      </c>
      <c r="L180" s="120"/>
      <c r="M180" s="125"/>
      <c r="P180" s="126">
        <f>SUM(P181:P186)</f>
        <v>0</v>
      </c>
      <c r="R180" s="126">
        <f>SUM(R181:R186)</f>
        <v>0</v>
      </c>
      <c r="T180" s="127">
        <f>SUM(T181:T186)</f>
        <v>0</v>
      </c>
      <c r="AR180" s="121" t="s">
        <v>86</v>
      </c>
      <c r="AT180" s="128" t="s">
        <v>77</v>
      </c>
      <c r="AU180" s="128" t="s">
        <v>86</v>
      </c>
      <c r="AY180" s="121" t="s">
        <v>165</v>
      </c>
      <c r="BK180" s="129">
        <f>SUM(BK181:BK186)</f>
        <v>0</v>
      </c>
    </row>
    <row r="181" spans="2:65" s="16" customFormat="1" ht="24.2" customHeight="1">
      <c r="B181" s="17"/>
      <c r="C181" s="205" t="s">
        <v>253</v>
      </c>
      <c r="D181" s="132" t="s">
        <v>167</v>
      </c>
      <c r="E181" s="133" t="s">
        <v>2409</v>
      </c>
      <c r="F181" s="134" t="s">
        <v>2410</v>
      </c>
      <c r="G181" s="135" t="s">
        <v>268</v>
      </c>
      <c r="H181" s="136">
        <v>75</v>
      </c>
      <c r="I181" s="137"/>
      <c r="J181" s="138">
        <f>ROUND(I181*H181,2)</f>
        <v>0</v>
      </c>
      <c r="K181" s="134" t="s">
        <v>171</v>
      </c>
      <c r="L181" s="17"/>
      <c r="M181" s="139" t="s">
        <v>1</v>
      </c>
      <c r="N181" s="140" t="s">
        <v>43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172</v>
      </c>
      <c r="AT181" s="143" t="s">
        <v>167</v>
      </c>
      <c r="AU181" s="143" t="s">
        <v>88</v>
      </c>
      <c r="AY181" s="2" t="s">
        <v>165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2" t="s">
        <v>86</v>
      </c>
      <c r="BK181" s="144">
        <f>ROUND(I181*H181,2)</f>
        <v>0</v>
      </c>
      <c r="BL181" s="2" t="s">
        <v>172</v>
      </c>
      <c r="BM181" s="143" t="s">
        <v>2411</v>
      </c>
    </row>
    <row r="182" spans="2:65" s="16" customFormat="1">
      <c r="B182" s="17"/>
      <c r="C182" s="206"/>
      <c r="D182" s="145" t="s">
        <v>174</v>
      </c>
      <c r="F182" s="146" t="s">
        <v>2412</v>
      </c>
      <c r="I182" s="147"/>
      <c r="L182" s="17"/>
      <c r="M182" s="148"/>
      <c r="T182" s="41"/>
      <c r="AT182" s="2" t="s">
        <v>174</v>
      </c>
      <c r="AU182" s="2" t="s">
        <v>88</v>
      </c>
    </row>
    <row r="183" spans="2:65" s="149" customFormat="1" ht="11.25">
      <c r="B183" s="150"/>
      <c r="C183" s="207"/>
      <c r="D183" s="151" t="s">
        <v>176</v>
      </c>
      <c r="E183" s="152" t="s">
        <v>1</v>
      </c>
      <c r="F183" s="153" t="s">
        <v>2413</v>
      </c>
      <c r="H183" s="152" t="s">
        <v>1</v>
      </c>
      <c r="I183" s="154"/>
      <c r="L183" s="150"/>
      <c r="M183" s="155"/>
      <c r="T183" s="156"/>
      <c r="AT183" s="152" t="s">
        <v>176</v>
      </c>
      <c r="AU183" s="152" t="s">
        <v>88</v>
      </c>
      <c r="AV183" s="149" t="s">
        <v>86</v>
      </c>
      <c r="AW183" s="149" t="s">
        <v>34</v>
      </c>
      <c r="AX183" s="149" t="s">
        <v>78</v>
      </c>
      <c r="AY183" s="152" t="s">
        <v>165</v>
      </c>
    </row>
    <row r="184" spans="2:65" s="157" customFormat="1" ht="11.25">
      <c r="B184" s="158"/>
      <c r="C184" s="208"/>
      <c r="D184" s="151" t="s">
        <v>176</v>
      </c>
      <c r="E184" s="159" t="s">
        <v>1</v>
      </c>
      <c r="F184" s="160" t="s">
        <v>2414</v>
      </c>
      <c r="H184" s="161">
        <v>55</v>
      </c>
      <c r="I184" s="162"/>
      <c r="L184" s="158"/>
      <c r="M184" s="163"/>
      <c r="T184" s="164"/>
      <c r="AT184" s="159" t="s">
        <v>176</v>
      </c>
      <c r="AU184" s="159" t="s">
        <v>88</v>
      </c>
      <c r="AV184" s="157" t="s">
        <v>88</v>
      </c>
      <c r="AW184" s="157" t="s">
        <v>34</v>
      </c>
      <c r="AX184" s="157" t="s">
        <v>78</v>
      </c>
      <c r="AY184" s="159" t="s">
        <v>165</v>
      </c>
    </row>
    <row r="185" spans="2:65" s="157" customFormat="1" ht="22.5">
      <c r="B185" s="158"/>
      <c r="C185" s="208"/>
      <c r="D185" s="151" t="s">
        <v>176</v>
      </c>
      <c r="E185" s="159" t="s">
        <v>1</v>
      </c>
      <c r="F185" s="160" t="s">
        <v>2415</v>
      </c>
      <c r="H185" s="161">
        <v>20</v>
      </c>
      <c r="I185" s="162"/>
      <c r="L185" s="158"/>
      <c r="M185" s="163"/>
      <c r="T185" s="164"/>
      <c r="AT185" s="159" t="s">
        <v>176</v>
      </c>
      <c r="AU185" s="159" t="s">
        <v>88</v>
      </c>
      <c r="AV185" s="157" t="s">
        <v>88</v>
      </c>
      <c r="AW185" s="157" t="s">
        <v>34</v>
      </c>
      <c r="AX185" s="157" t="s">
        <v>78</v>
      </c>
      <c r="AY185" s="159" t="s">
        <v>165</v>
      </c>
    </row>
    <row r="186" spans="2:65" s="165" customFormat="1" ht="11.25">
      <c r="B186" s="166"/>
      <c r="C186" s="209"/>
      <c r="D186" s="151" t="s">
        <v>176</v>
      </c>
      <c r="E186" s="167" t="s">
        <v>1</v>
      </c>
      <c r="F186" s="168" t="s">
        <v>191</v>
      </c>
      <c r="H186" s="169">
        <v>75</v>
      </c>
      <c r="I186" s="170"/>
      <c r="L186" s="166"/>
      <c r="M186" s="171"/>
      <c r="T186" s="172"/>
      <c r="AT186" s="167" t="s">
        <v>176</v>
      </c>
      <c r="AU186" s="167" t="s">
        <v>88</v>
      </c>
      <c r="AV186" s="165" t="s">
        <v>172</v>
      </c>
      <c r="AW186" s="165" t="s">
        <v>34</v>
      </c>
      <c r="AX186" s="165" t="s">
        <v>86</v>
      </c>
      <c r="AY186" s="167" t="s">
        <v>165</v>
      </c>
    </row>
    <row r="187" spans="2:65" s="119" customFormat="1" ht="22.9" customHeight="1">
      <c r="B187" s="120"/>
      <c r="C187" s="210"/>
      <c r="D187" s="121" t="s">
        <v>77</v>
      </c>
      <c r="E187" s="130" t="s">
        <v>172</v>
      </c>
      <c r="F187" s="130" t="s">
        <v>746</v>
      </c>
      <c r="I187" s="123"/>
      <c r="J187" s="131">
        <f>BK187</f>
        <v>0</v>
      </c>
      <c r="L187" s="120"/>
      <c r="M187" s="125"/>
      <c r="P187" s="126">
        <f>SUM(P188:P192)</f>
        <v>0</v>
      </c>
      <c r="R187" s="126">
        <f>SUM(R188:R192)</f>
        <v>0</v>
      </c>
      <c r="T187" s="127">
        <f>SUM(T188:T192)</f>
        <v>0</v>
      </c>
      <c r="AR187" s="121" t="s">
        <v>86</v>
      </c>
      <c r="AT187" s="128" t="s">
        <v>77</v>
      </c>
      <c r="AU187" s="128" t="s">
        <v>86</v>
      </c>
      <c r="AY187" s="121" t="s">
        <v>165</v>
      </c>
      <c r="BK187" s="129">
        <f>SUM(BK188:BK192)</f>
        <v>0</v>
      </c>
    </row>
    <row r="188" spans="2:65" s="16" customFormat="1" ht="24.2" customHeight="1">
      <c r="B188" s="17"/>
      <c r="C188" s="205" t="s">
        <v>257</v>
      </c>
      <c r="D188" s="132" t="s">
        <v>167</v>
      </c>
      <c r="E188" s="133" t="s">
        <v>1876</v>
      </c>
      <c r="F188" s="134" t="s">
        <v>1877</v>
      </c>
      <c r="G188" s="135" t="s">
        <v>170</v>
      </c>
      <c r="H188" s="136">
        <v>6.05</v>
      </c>
      <c r="I188" s="137"/>
      <c r="J188" s="138">
        <f>ROUND(I188*H188,2)</f>
        <v>0</v>
      </c>
      <c r="K188" s="134" t="s">
        <v>1</v>
      </c>
      <c r="L188" s="17"/>
      <c r="M188" s="139" t="s">
        <v>1</v>
      </c>
      <c r="N188" s="140" t="s">
        <v>43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172</v>
      </c>
      <c r="AT188" s="143" t="s">
        <v>167</v>
      </c>
      <c r="AU188" s="143" t="s">
        <v>88</v>
      </c>
      <c r="AY188" s="2" t="s">
        <v>165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2" t="s">
        <v>86</v>
      </c>
      <c r="BK188" s="144">
        <f>ROUND(I188*H188,2)</f>
        <v>0</v>
      </c>
      <c r="BL188" s="2" t="s">
        <v>172</v>
      </c>
      <c r="BM188" s="143" t="s">
        <v>2416</v>
      </c>
    </row>
    <row r="189" spans="2:65" s="16" customFormat="1" ht="39">
      <c r="B189" s="17"/>
      <c r="C189" s="206"/>
      <c r="D189" s="151" t="s">
        <v>358</v>
      </c>
      <c r="F189" s="173" t="s">
        <v>1879</v>
      </c>
      <c r="I189" s="147"/>
      <c r="L189" s="17"/>
      <c r="M189" s="148"/>
      <c r="T189" s="41"/>
      <c r="AT189" s="2" t="s">
        <v>358</v>
      </c>
      <c r="AU189" s="2" t="s">
        <v>88</v>
      </c>
    </row>
    <row r="190" spans="2:65" s="149" customFormat="1" ht="11.25">
      <c r="B190" s="150"/>
      <c r="C190" s="207"/>
      <c r="D190" s="151" t="s">
        <v>176</v>
      </c>
      <c r="E190" s="152" t="s">
        <v>1</v>
      </c>
      <c r="F190" s="153" t="s">
        <v>1880</v>
      </c>
      <c r="H190" s="152" t="s">
        <v>1</v>
      </c>
      <c r="I190" s="154"/>
      <c r="L190" s="150"/>
      <c r="M190" s="155"/>
      <c r="T190" s="156"/>
      <c r="AT190" s="152" t="s">
        <v>176</v>
      </c>
      <c r="AU190" s="152" t="s">
        <v>88</v>
      </c>
      <c r="AV190" s="149" t="s">
        <v>86</v>
      </c>
      <c r="AW190" s="149" t="s">
        <v>34</v>
      </c>
      <c r="AX190" s="149" t="s">
        <v>78</v>
      </c>
      <c r="AY190" s="152" t="s">
        <v>165</v>
      </c>
    </row>
    <row r="191" spans="2:65" s="157" customFormat="1" ht="11.25">
      <c r="B191" s="158"/>
      <c r="C191" s="208"/>
      <c r="D191" s="151" t="s">
        <v>176</v>
      </c>
      <c r="E191" s="159" t="s">
        <v>1</v>
      </c>
      <c r="F191" s="160" t="s">
        <v>2417</v>
      </c>
      <c r="H191" s="161">
        <v>6.05</v>
      </c>
      <c r="I191" s="162"/>
      <c r="L191" s="158"/>
      <c r="M191" s="163"/>
      <c r="T191" s="164"/>
      <c r="AT191" s="159" t="s">
        <v>176</v>
      </c>
      <c r="AU191" s="159" t="s">
        <v>88</v>
      </c>
      <c r="AV191" s="157" t="s">
        <v>88</v>
      </c>
      <c r="AW191" s="157" t="s">
        <v>34</v>
      </c>
      <c r="AX191" s="157" t="s">
        <v>78</v>
      </c>
      <c r="AY191" s="159" t="s">
        <v>165</v>
      </c>
    </row>
    <row r="192" spans="2:65" s="165" customFormat="1" ht="11.25">
      <c r="B192" s="166"/>
      <c r="C192" s="209"/>
      <c r="D192" s="151" t="s">
        <v>176</v>
      </c>
      <c r="E192" s="167" t="s">
        <v>1883</v>
      </c>
      <c r="F192" s="168" t="s">
        <v>191</v>
      </c>
      <c r="H192" s="169">
        <v>6.05</v>
      </c>
      <c r="I192" s="170"/>
      <c r="L192" s="166"/>
      <c r="M192" s="171"/>
      <c r="T192" s="172"/>
      <c r="AT192" s="167" t="s">
        <v>176</v>
      </c>
      <c r="AU192" s="167" t="s">
        <v>88</v>
      </c>
      <c r="AV192" s="165" t="s">
        <v>172</v>
      </c>
      <c r="AW192" s="165" t="s">
        <v>34</v>
      </c>
      <c r="AX192" s="165" t="s">
        <v>86</v>
      </c>
      <c r="AY192" s="167" t="s">
        <v>165</v>
      </c>
    </row>
    <row r="193" spans="2:65" s="119" customFormat="1" ht="22.9" customHeight="1">
      <c r="B193" s="120"/>
      <c r="C193" s="210"/>
      <c r="D193" s="121" t="s">
        <v>77</v>
      </c>
      <c r="E193" s="130" t="s">
        <v>200</v>
      </c>
      <c r="F193" s="130" t="s">
        <v>1897</v>
      </c>
      <c r="I193" s="123"/>
      <c r="J193" s="131">
        <f>BK193</f>
        <v>0</v>
      </c>
      <c r="L193" s="120"/>
      <c r="M193" s="125"/>
      <c r="P193" s="126">
        <f>SUM(P194:P199)</f>
        <v>0</v>
      </c>
      <c r="R193" s="126">
        <f>SUM(R194:R199)</f>
        <v>7.4999999999999997E-3</v>
      </c>
      <c r="T193" s="127">
        <f>SUM(T194:T199)</f>
        <v>0</v>
      </c>
      <c r="AR193" s="121" t="s">
        <v>86</v>
      </c>
      <c r="AT193" s="128" t="s">
        <v>77</v>
      </c>
      <c r="AU193" s="128" t="s">
        <v>86</v>
      </c>
      <c r="AY193" s="121" t="s">
        <v>165</v>
      </c>
      <c r="BK193" s="129">
        <f>SUM(BK194:BK199)</f>
        <v>0</v>
      </c>
    </row>
    <row r="194" spans="2:65" s="16" customFormat="1" ht="24.2" customHeight="1">
      <c r="B194" s="17"/>
      <c r="C194" s="205" t="s">
        <v>8</v>
      </c>
      <c r="D194" s="132" t="s">
        <v>167</v>
      </c>
      <c r="E194" s="133" t="s">
        <v>2418</v>
      </c>
      <c r="F194" s="134" t="s">
        <v>2419</v>
      </c>
      <c r="G194" s="135" t="s">
        <v>268</v>
      </c>
      <c r="H194" s="136">
        <v>75</v>
      </c>
      <c r="I194" s="137"/>
      <c r="J194" s="138">
        <f>ROUND(I194*H194,2)</f>
        <v>0</v>
      </c>
      <c r="K194" s="134" t="s">
        <v>171</v>
      </c>
      <c r="L194" s="17"/>
      <c r="M194" s="139" t="s">
        <v>1</v>
      </c>
      <c r="N194" s="140" t="s">
        <v>43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172</v>
      </c>
      <c r="AT194" s="143" t="s">
        <v>167</v>
      </c>
      <c r="AU194" s="143" t="s">
        <v>88</v>
      </c>
      <c r="AY194" s="2" t="s">
        <v>165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2" t="s">
        <v>86</v>
      </c>
      <c r="BK194" s="144">
        <f>ROUND(I194*H194,2)</f>
        <v>0</v>
      </c>
      <c r="BL194" s="2" t="s">
        <v>172</v>
      </c>
      <c r="BM194" s="143" t="s">
        <v>2420</v>
      </c>
    </row>
    <row r="195" spans="2:65" s="16" customFormat="1">
      <c r="B195" s="17"/>
      <c r="C195" s="206"/>
      <c r="D195" s="145" t="s">
        <v>174</v>
      </c>
      <c r="F195" s="146" t="s">
        <v>2421</v>
      </c>
      <c r="I195" s="147"/>
      <c r="L195" s="17"/>
      <c r="M195" s="148"/>
      <c r="T195" s="41"/>
      <c r="AT195" s="2" t="s">
        <v>174</v>
      </c>
      <c r="AU195" s="2" t="s">
        <v>88</v>
      </c>
    </row>
    <row r="196" spans="2:65" s="157" customFormat="1" ht="11.25">
      <c r="B196" s="158"/>
      <c r="C196" s="208"/>
      <c r="D196" s="151" t="s">
        <v>176</v>
      </c>
      <c r="E196" s="159" t="s">
        <v>1</v>
      </c>
      <c r="F196" s="160" t="s">
        <v>2422</v>
      </c>
      <c r="H196" s="161">
        <v>75</v>
      </c>
      <c r="I196" s="162"/>
      <c r="L196" s="158"/>
      <c r="M196" s="163"/>
      <c r="T196" s="164"/>
      <c r="AT196" s="159" t="s">
        <v>176</v>
      </c>
      <c r="AU196" s="159" t="s">
        <v>88</v>
      </c>
      <c r="AV196" s="157" t="s">
        <v>88</v>
      </c>
      <c r="AW196" s="157" t="s">
        <v>34</v>
      </c>
      <c r="AX196" s="157" t="s">
        <v>86</v>
      </c>
      <c r="AY196" s="159" t="s">
        <v>165</v>
      </c>
    </row>
    <row r="197" spans="2:65" s="16" customFormat="1" ht="24.2" customHeight="1">
      <c r="B197" s="17"/>
      <c r="C197" s="205" t="s">
        <v>249</v>
      </c>
      <c r="D197" s="132" t="s">
        <v>167</v>
      </c>
      <c r="E197" s="133" t="s">
        <v>2423</v>
      </c>
      <c r="F197" s="134" t="s">
        <v>2424</v>
      </c>
      <c r="G197" s="135" t="s">
        <v>268</v>
      </c>
      <c r="H197" s="136">
        <v>75</v>
      </c>
      <c r="I197" s="137"/>
      <c r="J197" s="138">
        <f>ROUND(I197*H197,2)</f>
        <v>0</v>
      </c>
      <c r="K197" s="134" t="s">
        <v>1</v>
      </c>
      <c r="L197" s="17"/>
      <c r="M197" s="139" t="s">
        <v>1</v>
      </c>
      <c r="N197" s="140" t="s">
        <v>43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172</v>
      </c>
      <c r="AT197" s="143" t="s">
        <v>167</v>
      </c>
      <c r="AU197" s="143" t="s">
        <v>88</v>
      </c>
      <c r="AY197" s="2" t="s">
        <v>165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2" t="s">
        <v>86</v>
      </c>
      <c r="BK197" s="144">
        <f>ROUND(I197*H197,2)</f>
        <v>0</v>
      </c>
      <c r="BL197" s="2" t="s">
        <v>172</v>
      </c>
      <c r="BM197" s="143" t="s">
        <v>2425</v>
      </c>
    </row>
    <row r="198" spans="2:65" s="16" customFormat="1" ht="16.5" customHeight="1">
      <c r="B198" s="17"/>
      <c r="C198" s="213" t="s">
        <v>275</v>
      </c>
      <c r="D198" s="178" t="s">
        <v>416</v>
      </c>
      <c r="E198" s="179" t="s">
        <v>2426</v>
      </c>
      <c r="F198" s="180" t="s">
        <v>2427</v>
      </c>
      <c r="G198" s="181" t="s">
        <v>1007</v>
      </c>
      <c r="H198" s="182">
        <v>7.5</v>
      </c>
      <c r="I198" s="183"/>
      <c r="J198" s="184">
        <f>ROUND(I198*H198,2)</f>
        <v>0</v>
      </c>
      <c r="K198" s="180" t="s">
        <v>171</v>
      </c>
      <c r="L198" s="185"/>
      <c r="M198" s="186" t="s">
        <v>1</v>
      </c>
      <c r="N198" s="187" t="s">
        <v>43</v>
      </c>
      <c r="P198" s="141">
        <f>O198*H198</f>
        <v>0</v>
      </c>
      <c r="Q198" s="141">
        <v>1E-3</v>
      </c>
      <c r="R198" s="141">
        <f>Q198*H198</f>
        <v>7.4999999999999997E-3</v>
      </c>
      <c r="S198" s="141">
        <v>0</v>
      </c>
      <c r="T198" s="142">
        <f>S198*H198</f>
        <v>0</v>
      </c>
      <c r="AR198" s="143" t="s">
        <v>220</v>
      </c>
      <c r="AT198" s="143" t="s">
        <v>416</v>
      </c>
      <c r="AU198" s="143" t="s">
        <v>88</v>
      </c>
      <c r="AY198" s="2" t="s">
        <v>165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2" t="s">
        <v>86</v>
      </c>
      <c r="BK198" s="144">
        <f>ROUND(I198*H198,2)</f>
        <v>0</v>
      </c>
      <c r="BL198" s="2" t="s">
        <v>172</v>
      </c>
      <c r="BM198" s="143" t="s">
        <v>2428</v>
      </c>
    </row>
    <row r="199" spans="2:65" s="157" customFormat="1" ht="11.25">
      <c r="B199" s="158"/>
      <c r="C199" s="208"/>
      <c r="D199" s="151" t="s">
        <v>176</v>
      </c>
      <c r="E199" s="159" t="s">
        <v>1</v>
      </c>
      <c r="F199" s="160" t="s">
        <v>2429</v>
      </c>
      <c r="H199" s="161">
        <v>7.5</v>
      </c>
      <c r="I199" s="162"/>
      <c r="L199" s="158"/>
      <c r="M199" s="163"/>
      <c r="T199" s="164"/>
      <c r="AT199" s="159" t="s">
        <v>176</v>
      </c>
      <c r="AU199" s="159" t="s">
        <v>88</v>
      </c>
      <c r="AV199" s="157" t="s">
        <v>88</v>
      </c>
      <c r="AW199" s="157" t="s">
        <v>34</v>
      </c>
      <c r="AX199" s="157" t="s">
        <v>86</v>
      </c>
      <c r="AY199" s="159" t="s">
        <v>165</v>
      </c>
    </row>
    <row r="200" spans="2:65" s="119" customFormat="1" ht="22.9" customHeight="1">
      <c r="B200" s="120"/>
      <c r="C200" s="210"/>
      <c r="D200" s="121" t="s">
        <v>77</v>
      </c>
      <c r="E200" s="130" t="s">
        <v>220</v>
      </c>
      <c r="F200" s="130" t="s">
        <v>908</v>
      </c>
      <c r="I200" s="123"/>
      <c r="J200" s="131">
        <f>BK200</f>
        <v>0</v>
      </c>
      <c r="L200" s="120"/>
      <c r="M200" s="125"/>
      <c r="P200" s="126">
        <f>SUM(P201:P217)</f>
        <v>0</v>
      </c>
      <c r="R200" s="126">
        <f>SUM(R201:R217)</f>
        <v>4.1745499999999998E-2</v>
      </c>
      <c r="T200" s="127">
        <f>SUM(T201:T217)</f>
        <v>0</v>
      </c>
      <c r="AR200" s="121" t="s">
        <v>86</v>
      </c>
      <c r="AT200" s="128" t="s">
        <v>77</v>
      </c>
      <c r="AU200" s="128" t="s">
        <v>86</v>
      </c>
      <c r="AY200" s="121" t="s">
        <v>165</v>
      </c>
      <c r="BK200" s="129">
        <f>SUM(BK201:BK217)</f>
        <v>0</v>
      </c>
    </row>
    <row r="201" spans="2:65" s="16" customFormat="1" ht="24.2" customHeight="1">
      <c r="B201" s="17"/>
      <c r="C201" s="205" t="s">
        <v>281</v>
      </c>
      <c r="D201" s="132" t="s">
        <v>167</v>
      </c>
      <c r="E201" s="133" t="s">
        <v>2430</v>
      </c>
      <c r="F201" s="134" t="s">
        <v>2431</v>
      </c>
      <c r="G201" s="135" t="s">
        <v>248</v>
      </c>
      <c r="H201" s="136">
        <v>50</v>
      </c>
      <c r="I201" s="137"/>
      <c r="J201" s="138">
        <f>ROUND(I201*H201,2)</f>
        <v>0</v>
      </c>
      <c r="K201" s="134" t="s">
        <v>171</v>
      </c>
      <c r="L201" s="17"/>
      <c r="M201" s="139" t="s">
        <v>1</v>
      </c>
      <c r="N201" s="140" t="s">
        <v>43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172</v>
      </c>
      <c r="AT201" s="143" t="s">
        <v>167</v>
      </c>
      <c r="AU201" s="143" t="s">
        <v>88</v>
      </c>
      <c r="AY201" s="2" t="s">
        <v>165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2" t="s">
        <v>86</v>
      </c>
      <c r="BK201" s="144">
        <f>ROUND(I201*H201,2)</f>
        <v>0</v>
      </c>
      <c r="BL201" s="2" t="s">
        <v>172</v>
      </c>
      <c r="BM201" s="143" t="s">
        <v>2432</v>
      </c>
    </row>
    <row r="202" spans="2:65" s="16" customFormat="1">
      <c r="B202" s="17"/>
      <c r="C202" s="206"/>
      <c r="D202" s="145" t="s">
        <v>174</v>
      </c>
      <c r="F202" s="146" t="s">
        <v>2433</v>
      </c>
      <c r="I202" s="147"/>
      <c r="L202" s="17"/>
      <c r="M202" s="148"/>
      <c r="T202" s="41"/>
      <c r="AT202" s="2" t="s">
        <v>174</v>
      </c>
      <c r="AU202" s="2" t="s">
        <v>88</v>
      </c>
    </row>
    <row r="203" spans="2:65" s="16" customFormat="1" ht="58.5">
      <c r="B203" s="17"/>
      <c r="C203" s="206"/>
      <c r="D203" s="151" t="s">
        <v>358</v>
      </c>
      <c r="F203" s="173" t="s">
        <v>2434</v>
      </c>
      <c r="I203" s="147"/>
      <c r="L203" s="17"/>
      <c r="M203" s="148"/>
      <c r="T203" s="41"/>
      <c r="AT203" s="2" t="s">
        <v>358</v>
      </c>
      <c r="AU203" s="2" t="s">
        <v>88</v>
      </c>
    </row>
    <row r="204" spans="2:65" s="157" customFormat="1" ht="11.25">
      <c r="B204" s="158"/>
      <c r="C204" s="208"/>
      <c r="D204" s="151" t="s">
        <v>176</v>
      </c>
      <c r="E204" s="159" t="s">
        <v>1</v>
      </c>
      <c r="F204" s="160" t="s">
        <v>2435</v>
      </c>
      <c r="H204" s="161">
        <v>50</v>
      </c>
      <c r="I204" s="162"/>
      <c r="L204" s="158"/>
      <c r="M204" s="163"/>
      <c r="T204" s="164"/>
      <c r="AT204" s="159" t="s">
        <v>176</v>
      </c>
      <c r="AU204" s="159" t="s">
        <v>88</v>
      </c>
      <c r="AV204" s="157" t="s">
        <v>88</v>
      </c>
      <c r="AW204" s="157" t="s">
        <v>34</v>
      </c>
      <c r="AX204" s="157" t="s">
        <v>86</v>
      </c>
      <c r="AY204" s="159" t="s">
        <v>165</v>
      </c>
    </row>
    <row r="205" spans="2:65" s="16" customFormat="1" ht="21.75" customHeight="1">
      <c r="B205" s="17"/>
      <c r="C205" s="213" t="s">
        <v>287</v>
      </c>
      <c r="D205" s="178" t="s">
        <v>416</v>
      </c>
      <c r="E205" s="179" t="s">
        <v>2436</v>
      </c>
      <c r="F205" s="180" t="s">
        <v>2437</v>
      </c>
      <c r="G205" s="181" t="s">
        <v>248</v>
      </c>
      <c r="H205" s="182">
        <v>56.65</v>
      </c>
      <c r="I205" s="183"/>
      <c r="J205" s="184">
        <f>ROUND(I205*H205,2)</f>
        <v>0</v>
      </c>
      <c r="K205" s="180" t="s">
        <v>171</v>
      </c>
      <c r="L205" s="185"/>
      <c r="M205" s="186" t="s">
        <v>1</v>
      </c>
      <c r="N205" s="187" t="s">
        <v>43</v>
      </c>
      <c r="P205" s="141">
        <f>O205*H205</f>
        <v>0</v>
      </c>
      <c r="Q205" s="141">
        <v>2.7E-4</v>
      </c>
      <c r="R205" s="141">
        <f>Q205*H205</f>
        <v>1.52955E-2</v>
      </c>
      <c r="S205" s="141">
        <v>0</v>
      </c>
      <c r="T205" s="142">
        <f>S205*H205</f>
        <v>0</v>
      </c>
      <c r="AR205" s="143" t="s">
        <v>220</v>
      </c>
      <c r="AT205" s="143" t="s">
        <v>416</v>
      </c>
      <c r="AU205" s="143" t="s">
        <v>88</v>
      </c>
      <c r="AY205" s="2" t="s">
        <v>165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2" t="s">
        <v>86</v>
      </c>
      <c r="BK205" s="144">
        <f>ROUND(I205*H205,2)</f>
        <v>0</v>
      </c>
      <c r="BL205" s="2" t="s">
        <v>172</v>
      </c>
      <c r="BM205" s="143" t="s">
        <v>2438</v>
      </c>
    </row>
    <row r="206" spans="2:65" s="157" customFormat="1" ht="11.25">
      <c r="B206" s="158"/>
      <c r="C206" s="208"/>
      <c r="D206" s="151" t="s">
        <v>176</v>
      </c>
      <c r="E206" s="159" t="s">
        <v>1</v>
      </c>
      <c r="F206" s="160" t="s">
        <v>2439</v>
      </c>
      <c r="H206" s="161">
        <v>55</v>
      </c>
      <c r="I206" s="162"/>
      <c r="L206" s="158"/>
      <c r="M206" s="163"/>
      <c r="T206" s="164"/>
      <c r="AT206" s="159" t="s">
        <v>176</v>
      </c>
      <c r="AU206" s="159" t="s">
        <v>88</v>
      </c>
      <c r="AV206" s="157" t="s">
        <v>88</v>
      </c>
      <c r="AW206" s="157" t="s">
        <v>34</v>
      </c>
      <c r="AX206" s="157" t="s">
        <v>86</v>
      </c>
      <c r="AY206" s="159" t="s">
        <v>165</v>
      </c>
    </row>
    <row r="207" spans="2:65" s="157" customFormat="1" ht="11.25">
      <c r="B207" s="158"/>
      <c r="C207" s="208"/>
      <c r="D207" s="151" t="s">
        <v>176</v>
      </c>
      <c r="F207" s="160" t="s">
        <v>2440</v>
      </c>
      <c r="H207" s="161">
        <v>56.65</v>
      </c>
      <c r="I207" s="162"/>
      <c r="L207" s="158"/>
      <c r="M207" s="163"/>
      <c r="T207" s="164"/>
      <c r="AT207" s="159" t="s">
        <v>176</v>
      </c>
      <c r="AU207" s="159" t="s">
        <v>88</v>
      </c>
      <c r="AV207" s="157" t="s">
        <v>88</v>
      </c>
      <c r="AW207" s="157" t="s">
        <v>4</v>
      </c>
      <c r="AX207" s="157" t="s">
        <v>86</v>
      </c>
      <c r="AY207" s="159" t="s">
        <v>165</v>
      </c>
    </row>
    <row r="208" spans="2:65" s="16" customFormat="1" ht="33" customHeight="1">
      <c r="B208" s="17"/>
      <c r="C208" s="205" t="s">
        <v>296</v>
      </c>
      <c r="D208" s="132" t="s">
        <v>167</v>
      </c>
      <c r="E208" s="133" t="s">
        <v>2441</v>
      </c>
      <c r="F208" s="134" t="s">
        <v>2442</v>
      </c>
      <c r="G208" s="135" t="s">
        <v>203</v>
      </c>
      <c r="H208" s="136">
        <v>1</v>
      </c>
      <c r="I208" s="137"/>
      <c r="J208" s="138">
        <f>ROUND(I208*H208,2)</f>
        <v>0</v>
      </c>
      <c r="K208" s="134" t="s">
        <v>1</v>
      </c>
      <c r="L208" s="17"/>
      <c r="M208" s="139" t="s">
        <v>1</v>
      </c>
      <c r="N208" s="140" t="s">
        <v>43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172</v>
      </c>
      <c r="AT208" s="143" t="s">
        <v>167</v>
      </c>
      <c r="AU208" s="143" t="s">
        <v>88</v>
      </c>
      <c r="AY208" s="2" t="s">
        <v>165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2" t="s">
        <v>86</v>
      </c>
      <c r="BK208" s="144">
        <f>ROUND(I208*H208,2)</f>
        <v>0</v>
      </c>
      <c r="BL208" s="2" t="s">
        <v>172</v>
      </c>
      <c r="BM208" s="143" t="s">
        <v>2443</v>
      </c>
    </row>
    <row r="209" spans="2:65" s="16" customFormat="1" ht="24.2" customHeight="1">
      <c r="B209" s="17"/>
      <c r="C209" s="205" t="s">
        <v>7</v>
      </c>
      <c r="D209" s="132" t="s">
        <v>167</v>
      </c>
      <c r="E209" s="133" t="s">
        <v>2444</v>
      </c>
      <c r="F209" s="134" t="s">
        <v>2445</v>
      </c>
      <c r="G209" s="135" t="s">
        <v>203</v>
      </c>
      <c r="H209" s="136">
        <v>1</v>
      </c>
      <c r="I209" s="137"/>
      <c r="J209" s="138">
        <f>ROUND(I209*H209,2)</f>
        <v>0</v>
      </c>
      <c r="K209" s="134" t="s">
        <v>1</v>
      </c>
      <c r="L209" s="17"/>
      <c r="M209" s="139" t="s">
        <v>1</v>
      </c>
      <c r="N209" s="140" t="s">
        <v>43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172</v>
      </c>
      <c r="AT209" s="143" t="s">
        <v>167</v>
      </c>
      <c r="AU209" s="143" t="s">
        <v>88</v>
      </c>
      <c r="AY209" s="2" t="s">
        <v>165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2" t="s">
        <v>86</v>
      </c>
      <c r="BK209" s="144">
        <f>ROUND(I209*H209,2)</f>
        <v>0</v>
      </c>
      <c r="BL209" s="2" t="s">
        <v>172</v>
      </c>
      <c r="BM209" s="143" t="s">
        <v>2446</v>
      </c>
    </row>
    <row r="210" spans="2:65" s="16" customFormat="1" ht="16.5" customHeight="1">
      <c r="B210" s="17"/>
      <c r="C210" s="205" t="s">
        <v>463</v>
      </c>
      <c r="D210" s="132" t="s">
        <v>167</v>
      </c>
      <c r="E210" s="133" t="s">
        <v>2239</v>
      </c>
      <c r="F210" s="134" t="s">
        <v>2240</v>
      </c>
      <c r="G210" s="135" t="s">
        <v>248</v>
      </c>
      <c r="H210" s="136">
        <v>50</v>
      </c>
      <c r="I210" s="137"/>
      <c r="J210" s="138">
        <f>ROUND(I210*H210,2)</f>
        <v>0</v>
      </c>
      <c r="K210" s="134" t="s">
        <v>171</v>
      </c>
      <c r="L210" s="17"/>
      <c r="M210" s="139" t="s">
        <v>1</v>
      </c>
      <c r="N210" s="140" t="s">
        <v>43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172</v>
      </c>
      <c r="AT210" s="143" t="s">
        <v>167</v>
      </c>
      <c r="AU210" s="143" t="s">
        <v>88</v>
      </c>
      <c r="AY210" s="2" t="s">
        <v>165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2" t="s">
        <v>86</v>
      </c>
      <c r="BK210" s="144">
        <f>ROUND(I210*H210,2)</f>
        <v>0</v>
      </c>
      <c r="BL210" s="2" t="s">
        <v>172</v>
      </c>
      <c r="BM210" s="143" t="s">
        <v>2447</v>
      </c>
    </row>
    <row r="211" spans="2:65" s="16" customFormat="1">
      <c r="B211" s="17"/>
      <c r="C211" s="206"/>
      <c r="D211" s="145" t="s">
        <v>174</v>
      </c>
      <c r="F211" s="146" t="s">
        <v>2242</v>
      </c>
      <c r="I211" s="147"/>
      <c r="L211" s="17"/>
      <c r="M211" s="148"/>
      <c r="T211" s="41"/>
      <c r="AT211" s="2" t="s">
        <v>174</v>
      </c>
      <c r="AU211" s="2" t="s">
        <v>88</v>
      </c>
    </row>
    <row r="212" spans="2:65" s="16" customFormat="1" ht="21.75" customHeight="1">
      <c r="B212" s="17"/>
      <c r="C212" s="205" t="s">
        <v>470</v>
      </c>
      <c r="D212" s="132" t="s">
        <v>167</v>
      </c>
      <c r="E212" s="133" t="s">
        <v>2448</v>
      </c>
      <c r="F212" s="134" t="s">
        <v>2449</v>
      </c>
      <c r="G212" s="135" t="s">
        <v>248</v>
      </c>
      <c r="H212" s="136">
        <v>50</v>
      </c>
      <c r="I212" s="137"/>
      <c r="J212" s="138">
        <f>ROUND(I212*H212,2)</f>
        <v>0</v>
      </c>
      <c r="K212" s="134" t="s">
        <v>1</v>
      </c>
      <c r="L212" s="17"/>
      <c r="M212" s="139" t="s">
        <v>1</v>
      </c>
      <c r="N212" s="140" t="s">
        <v>43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249</v>
      </c>
      <c r="AT212" s="143" t="s">
        <v>167</v>
      </c>
      <c r="AU212" s="143" t="s">
        <v>88</v>
      </c>
      <c r="AY212" s="2" t="s">
        <v>165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2" t="s">
        <v>86</v>
      </c>
      <c r="BK212" s="144">
        <f>ROUND(I212*H212,2)</f>
        <v>0</v>
      </c>
      <c r="BL212" s="2" t="s">
        <v>249</v>
      </c>
      <c r="BM212" s="143" t="s">
        <v>2450</v>
      </c>
    </row>
    <row r="213" spans="2:65" s="16" customFormat="1" ht="16.5" customHeight="1">
      <c r="B213" s="17"/>
      <c r="C213" s="205" t="s">
        <v>476</v>
      </c>
      <c r="D213" s="132" t="s">
        <v>167</v>
      </c>
      <c r="E213" s="133" t="s">
        <v>2249</v>
      </c>
      <c r="F213" s="134" t="s">
        <v>2250</v>
      </c>
      <c r="G213" s="135" t="s">
        <v>248</v>
      </c>
      <c r="H213" s="136">
        <v>105</v>
      </c>
      <c r="I213" s="137"/>
      <c r="J213" s="138">
        <f>ROUND(I213*H213,2)</f>
        <v>0</v>
      </c>
      <c r="K213" s="134" t="s">
        <v>171</v>
      </c>
      <c r="L213" s="17"/>
      <c r="M213" s="139" t="s">
        <v>1</v>
      </c>
      <c r="N213" s="140" t="s">
        <v>43</v>
      </c>
      <c r="P213" s="141">
        <f>O213*H213</f>
        <v>0</v>
      </c>
      <c r="Q213" s="141">
        <v>1.9000000000000001E-4</v>
      </c>
      <c r="R213" s="141">
        <f>Q213*H213</f>
        <v>1.9950000000000002E-2</v>
      </c>
      <c r="S213" s="141">
        <v>0</v>
      </c>
      <c r="T213" s="142">
        <f>S213*H213</f>
        <v>0</v>
      </c>
      <c r="AR213" s="143" t="s">
        <v>172</v>
      </c>
      <c r="AT213" s="143" t="s">
        <v>167</v>
      </c>
      <c r="AU213" s="143" t="s">
        <v>88</v>
      </c>
      <c r="AY213" s="2" t="s">
        <v>165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2" t="s">
        <v>86</v>
      </c>
      <c r="BK213" s="144">
        <f>ROUND(I213*H213,2)</f>
        <v>0</v>
      </c>
      <c r="BL213" s="2" t="s">
        <v>172</v>
      </c>
      <c r="BM213" s="143" t="s">
        <v>2451</v>
      </c>
    </row>
    <row r="214" spans="2:65" s="16" customFormat="1">
      <c r="B214" s="17"/>
      <c r="C214" s="206"/>
      <c r="D214" s="145" t="s">
        <v>174</v>
      </c>
      <c r="F214" s="146" t="s">
        <v>2252</v>
      </c>
      <c r="I214" s="147"/>
      <c r="L214" s="17"/>
      <c r="M214" s="148"/>
      <c r="T214" s="41"/>
      <c r="AT214" s="2" t="s">
        <v>174</v>
      </c>
      <c r="AU214" s="2" t="s">
        <v>88</v>
      </c>
    </row>
    <row r="215" spans="2:65" s="157" customFormat="1" ht="11.25">
      <c r="B215" s="158"/>
      <c r="C215" s="208"/>
      <c r="D215" s="151" t="s">
        <v>176</v>
      </c>
      <c r="E215" s="159" t="s">
        <v>1</v>
      </c>
      <c r="F215" s="160" t="s">
        <v>2452</v>
      </c>
      <c r="H215" s="161">
        <v>105</v>
      </c>
      <c r="I215" s="162"/>
      <c r="L215" s="158"/>
      <c r="M215" s="163"/>
      <c r="T215" s="164"/>
      <c r="AT215" s="159" t="s">
        <v>176</v>
      </c>
      <c r="AU215" s="159" t="s">
        <v>88</v>
      </c>
      <c r="AV215" s="157" t="s">
        <v>88</v>
      </c>
      <c r="AW215" s="157" t="s">
        <v>34</v>
      </c>
      <c r="AX215" s="157" t="s">
        <v>86</v>
      </c>
      <c r="AY215" s="159" t="s">
        <v>165</v>
      </c>
    </row>
    <row r="216" spans="2:65" s="16" customFormat="1" ht="21.75" customHeight="1">
      <c r="B216" s="17"/>
      <c r="C216" s="205" t="s">
        <v>482</v>
      </c>
      <c r="D216" s="132" t="s">
        <v>167</v>
      </c>
      <c r="E216" s="133" t="s">
        <v>2254</v>
      </c>
      <c r="F216" s="134" t="s">
        <v>2255</v>
      </c>
      <c r="G216" s="135" t="s">
        <v>248</v>
      </c>
      <c r="H216" s="136">
        <v>50</v>
      </c>
      <c r="I216" s="137"/>
      <c r="J216" s="138">
        <f>ROUND(I216*H216,2)</f>
        <v>0</v>
      </c>
      <c r="K216" s="134" t="s">
        <v>171</v>
      </c>
      <c r="L216" s="17"/>
      <c r="M216" s="139" t="s">
        <v>1</v>
      </c>
      <c r="N216" s="140" t="s">
        <v>43</v>
      </c>
      <c r="P216" s="141">
        <f>O216*H216</f>
        <v>0</v>
      </c>
      <c r="Q216" s="141">
        <v>1.2999999999999999E-4</v>
      </c>
      <c r="R216" s="141">
        <f>Q216*H216</f>
        <v>6.4999999999999997E-3</v>
      </c>
      <c r="S216" s="141">
        <v>0</v>
      </c>
      <c r="T216" s="142">
        <f>S216*H216</f>
        <v>0</v>
      </c>
      <c r="AR216" s="143" t="s">
        <v>172</v>
      </c>
      <c r="AT216" s="143" t="s">
        <v>167</v>
      </c>
      <c r="AU216" s="143" t="s">
        <v>88</v>
      </c>
      <c r="AY216" s="2" t="s">
        <v>165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2" t="s">
        <v>86</v>
      </c>
      <c r="BK216" s="144">
        <f>ROUND(I216*H216,2)</f>
        <v>0</v>
      </c>
      <c r="BL216" s="2" t="s">
        <v>172</v>
      </c>
      <c r="BM216" s="143" t="s">
        <v>2453</v>
      </c>
    </row>
    <row r="217" spans="2:65" s="16" customFormat="1">
      <c r="B217" s="17"/>
      <c r="C217" s="206"/>
      <c r="D217" s="145" t="s">
        <v>174</v>
      </c>
      <c r="F217" s="146" t="s">
        <v>2257</v>
      </c>
      <c r="I217" s="147"/>
      <c r="L217" s="17"/>
      <c r="M217" s="148"/>
      <c r="T217" s="41"/>
      <c r="AT217" s="2" t="s">
        <v>174</v>
      </c>
      <c r="AU217" s="2" t="s">
        <v>88</v>
      </c>
    </row>
    <row r="218" spans="2:65" s="119" customFormat="1" ht="22.9" customHeight="1">
      <c r="B218" s="120"/>
      <c r="C218" s="210"/>
      <c r="D218" s="121" t="s">
        <v>77</v>
      </c>
      <c r="E218" s="130" t="s">
        <v>939</v>
      </c>
      <c r="F218" s="130" t="s">
        <v>940</v>
      </c>
      <c r="I218" s="123"/>
      <c r="J218" s="131">
        <f>BK218</f>
        <v>0</v>
      </c>
      <c r="L218" s="120"/>
      <c r="M218" s="125"/>
      <c r="P218" s="126">
        <f>SUM(P219:P220)</f>
        <v>0</v>
      </c>
      <c r="R218" s="126">
        <f>SUM(R219:R220)</f>
        <v>0</v>
      </c>
      <c r="T218" s="127">
        <f>SUM(T219:T220)</f>
        <v>0</v>
      </c>
      <c r="AR218" s="121" t="s">
        <v>86</v>
      </c>
      <c r="AT218" s="128" t="s">
        <v>77</v>
      </c>
      <c r="AU218" s="128" t="s">
        <v>86</v>
      </c>
      <c r="AY218" s="121" t="s">
        <v>165</v>
      </c>
      <c r="BK218" s="129">
        <f>SUM(BK219:BK220)</f>
        <v>0</v>
      </c>
    </row>
    <row r="219" spans="2:65" s="16" customFormat="1" ht="24.2" customHeight="1">
      <c r="B219" s="17"/>
      <c r="C219" s="205" t="s">
        <v>489</v>
      </c>
      <c r="D219" s="132" t="s">
        <v>167</v>
      </c>
      <c r="E219" s="133" t="s">
        <v>2382</v>
      </c>
      <c r="F219" s="134" t="s">
        <v>2383</v>
      </c>
      <c r="G219" s="135" t="s">
        <v>278</v>
      </c>
      <c r="H219" s="136">
        <v>0.17499999999999999</v>
      </c>
      <c r="I219" s="137"/>
      <c r="J219" s="138">
        <f>ROUND(I219*H219,2)</f>
        <v>0</v>
      </c>
      <c r="K219" s="134" t="s">
        <v>171</v>
      </c>
      <c r="L219" s="17"/>
      <c r="M219" s="139" t="s">
        <v>1</v>
      </c>
      <c r="N219" s="140" t="s">
        <v>43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172</v>
      </c>
      <c r="AT219" s="143" t="s">
        <v>167</v>
      </c>
      <c r="AU219" s="143" t="s">
        <v>88</v>
      </c>
      <c r="AY219" s="2" t="s">
        <v>165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2" t="s">
        <v>86</v>
      </c>
      <c r="BK219" s="144">
        <f>ROUND(I219*H219,2)</f>
        <v>0</v>
      </c>
      <c r="BL219" s="2" t="s">
        <v>172</v>
      </c>
      <c r="BM219" s="143" t="s">
        <v>2454</v>
      </c>
    </row>
    <row r="220" spans="2:65" s="16" customFormat="1">
      <c r="B220" s="17"/>
      <c r="C220" s="206"/>
      <c r="D220" s="145" t="s">
        <v>174</v>
      </c>
      <c r="F220" s="146" t="s">
        <v>2385</v>
      </c>
      <c r="I220" s="147"/>
      <c r="L220" s="17"/>
      <c r="M220" s="195"/>
      <c r="N220" s="190"/>
      <c r="O220" s="190"/>
      <c r="P220" s="190"/>
      <c r="Q220" s="190"/>
      <c r="R220" s="190"/>
      <c r="S220" s="190"/>
      <c r="T220" s="196"/>
      <c r="AT220" s="2" t="s">
        <v>174</v>
      </c>
      <c r="AU220" s="2" t="s">
        <v>88</v>
      </c>
    </row>
    <row r="221" spans="2:65" s="16" customFormat="1" ht="6.95" customHeight="1">
      <c r="B221" s="29"/>
      <c r="C221" s="211"/>
      <c r="D221" s="30"/>
      <c r="E221" s="30"/>
      <c r="F221" s="30"/>
      <c r="G221" s="30"/>
      <c r="H221" s="30"/>
      <c r="I221" s="30"/>
      <c r="J221" s="30"/>
      <c r="K221" s="30"/>
      <c r="L221" s="17"/>
    </row>
    <row r="222" spans="2:65">
      <c r="C222" s="212"/>
    </row>
  </sheetData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hyperlinks>
    <hyperlink ref="F127" r:id="rId1"/>
    <hyperlink ref="F133" r:id="rId2"/>
    <hyperlink ref="F136" r:id="rId3"/>
    <hyperlink ref="F141" r:id="rId4"/>
    <hyperlink ref="F144" r:id="rId5"/>
    <hyperlink ref="F150" r:id="rId6"/>
    <hyperlink ref="F153" r:id="rId7"/>
    <hyperlink ref="F158" r:id="rId8"/>
    <hyperlink ref="F163" r:id="rId9"/>
    <hyperlink ref="F167" r:id="rId10"/>
    <hyperlink ref="F173" r:id="rId11"/>
    <hyperlink ref="F182" r:id="rId12"/>
    <hyperlink ref="F195" r:id="rId13"/>
    <hyperlink ref="F202" r:id="rId14"/>
    <hyperlink ref="F211" r:id="rId15"/>
    <hyperlink ref="F214" r:id="rId16"/>
    <hyperlink ref="F217" r:id="rId17"/>
    <hyperlink ref="F220" r:id="rId18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EB34A7DA1BF7408C3A015B97E70A37" ma:contentTypeVersion="11" ma:contentTypeDescription="Vytvoří nový dokument" ma:contentTypeScope="" ma:versionID="bc4c7920dc0de98ca110aaa005760c69">
  <xsd:schema xmlns:xsd="http://www.w3.org/2001/XMLSchema" xmlns:xs="http://www.w3.org/2001/XMLSchema" xmlns:p="http://schemas.microsoft.com/office/2006/metadata/properties" xmlns:ns3="1c1ba5f6-f0d2-4e61-a765-151c4b556289" targetNamespace="http://schemas.microsoft.com/office/2006/metadata/properties" ma:root="true" ma:fieldsID="1fc532069a54f60d71077f8e47750979" ns3:_="">
    <xsd:import namespace="1c1ba5f6-f0d2-4e61-a765-151c4b556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ba5f6-f0d2-4e61-a765-151c4b556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E434-B470-438C-BDC9-691405ABC14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c1ba5f6-f0d2-4e61-a765-151c4b556289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2E3A0F-A6EE-4E8B-B8BE-20000899B2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7FBBC7-61BF-4E9C-ACEA-AD27A3C53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ba5f6-f0d2-4e61-a765-151c4b556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Rekapitulace stavby</vt:lpstr>
      <vt:lpstr>SO.00 - Odstranění provoz...</vt:lpstr>
      <vt:lpstr>SO.01-STAV - ČOV - staveb...</vt:lpstr>
      <vt:lpstr>SO.01-ELE - Stavební elek...</vt:lpstr>
      <vt:lpstr>SO.01-ZTI - Zdravotně tec...</vt:lpstr>
      <vt:lpstr>SO.02 - Čerpací stanice</vt:lpstr>
      <vt:lpstr>SO.03 - Retenční nádrž</vt:lpstr>
      <vt:lpstr>SO.04 - Kanalizační síť v...</vt:lpstr>
      <vt:lpstr>SO.05 - Areálový vodovod ČOV</vt:lpstr>
      <vt:lpstr>SO.06 - Elektropřípojka</vt:lpstr>
      <vt:lpstr>SO.07 - Zpevněné plochy</vt:lpstr>
      <vt:lpstr>SO.08 - Oplocení</vt:lpstr>
      <vt:lpstr>PS.01 - Technologie ČOV, ...</vt:lpstr>
      <vt:lpstr>PS.02 - Technologická ele...</vt:lpstr>
      <vt:lpstr>OST - Ostatní a vedlejší ...</vt:lpstr>
      <vt:lpstr>List16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Neumann</dc:creator>
  <cp:lastModifiedBy>Bohumil Neumann</cp:lastModifiedBy>
  <dcterms:created xsi:type="dcterms:W3CDTF">2022-09-27T11:32:30Z</dcterms:created>
  <dcterms:modified xsi:type="dcterms:W3CDTF">2022-11-08T10:54:17Z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0x01010066EB34A7DA1BF7408C3A015B97E70A37</vt:lpwstr>
  </property>
</Properties>
</file>